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FMG\Desktop\"/>
    </mc:Choice>
  </mc:AlternateContent>
  <xr:revisionPtr revIDLastSave="0" documentId="13_ncr:1_{15E5283A-4357-4F29-B29B-121A16EA2229}" xr6:coauthVersionLast="47" xr6:coauthVersionMax="47" xr10:uidLastSave="{00000000-0000-0000-0000-000000000000}"/>
  <bookViews>
    <workbookView xWindow="20370" yWindow="-120" windowWidth="29040" windowHeight="15840" tabRatio="722" firstSheet="5" activeTab="5" xr2:uid="{00000000-000D-0000-FFFF-FFFF00000000}"/>
  </bookViews>
  <sheets>
    <sheet name="ANEXO I - TAB 3" sheetId="3" state="hidden" r:id="rId1"/>
    <sheet name="ANEXO II - TAB 1" sheetId="4" state="hidden" r:id="rId2"/>
    <sheet name="ANEXO II - TAB 2" sheetId="5" state="hidden" r:id="rId3"/>
    <sheet name="ANEXO II - TAB 3" sheetId="6" state="hidden" r:id="rId4"/>
    <sheet name="ANEXO IV - TAB 1" sheetId="8" state="hidden" r:id="rId5"/>
    <sheet name="ANEXO VI" sheetId="12" r:id="rId6"/>
    <sheet name="ANEXO VI - TAB 2" sheetId="11" state="hidden" r:id="rId7"/>
  </sheets>
  <definedNames>
    <definedName name="_xlnm.Print_Titles" localSheetId="3">'ANEXO II - TAB 3'!$7:$9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2" l="1"/>
  <c r="E11" i="12"/>
  <c r="D11" i="12"/>
  <c r="I10" i="12"/>
  <c r="H10" i="12"/>
  <c r="G10" i="12"/>
  <c r="C10" i="12"/>
  <c r="I9" i="12"/>
  <c r="I11" i="12" s="1"/>
  <c r="H9" i="12"/>
  <c r="H11" i="12" s="1"/>
  <c r="G9" i="12"/>
  <c r="G11" i="12" s="1"/>
  <c r="C9" i="12"/>
  <c r="C11" i="12" s="1"/>
  <c r="F14" i="4" l="1"/>
  <c r="W14" i="4" s="1"/>
  <c r="F15" i="4"/>
  <c r="P15" i="4" s="1"/>
  <c r="F16" i="4"/>
  <c r="V16" i="4" s="1"/>
  <c r="F17" i="4"/>
  <c r="V17" i="4" s="1"/>
  <c r="F18" i="4"/>
  <c r="U18" i="4" s="1"/>
  <c r="F19" i="4"/>
  <c r="O19" i="4" s="1"/>
  <c r="F20" i="4"/>
  <c r="F21" i="4"/>
  <c r="N21" i="4" s="1"/>
  <c r="F22" i="4"/>
  <c r="W22" i="4" s="1"/>
  <c r="F23" i="4"/>
  <c r="P23" i="4" s="1"/>
  <c r="F24" i="4"/>
  <c r="V24" i="4" s="1"/>
  <c r="F25" i="4"/>
  <c r="V25" i="4" s="1"/>
  <c r="F26" i="4"/>
  <c r="U26" i="4" s="1"/>
  <c r="F27" i="4"/>
  <c r="O27" i="4" s="1"/>
  <c r="F28" i="4"/>
  <c r="F29" i="4"/>
  <c r="N29" i="4" s="1"/>
  <c r="F30" i="4"/>
  <c r="W30" i="4" s="1"/>
  <c r="F31" i="4"/>
  <c r="G31" i="4" s="1"/>
  <c r="I31" i="4" s="1"/>
  <c r="F32" i="4"/>
  <c r="V32" i="4" s="1"/>
  <c r="F33" i="4"/>
  <c r="V33" i="4" s="1"/>
  <c r="F34" i="4"/>
  <c r="U34" i="4" s="1"/>
  <c r="F35" i="4"/>
  <c r="O35" i="4" s="1"/>
  <c r="F36" i="4"/>
  <c r="F37" i="4"/>
  <c r="N37" i="4" s="1"/>
  <c r="F38" i="4"/>
  <c r="W38" i="4" s="1"/>
  <c r="F39" i="4"/>
  <c r="G39" i="4" s="1"/>
  <c r="I39" i="4" s="1"/>
  <c r="F40" i="4"/>
  <c r="L40" i="4" s="1"/>
  <c r="F41" i="4"/>
  <c r="V41" i="4" s="1"/>
  <c r="F42" i="4"/>
  <c r="U42" i="4" s="1"/>
  <c r="F43" i="4"/>
  <c r="O43" i="4" s="1"/>
  <c r="F44" i="4"/>
  <c r="F45" i="4"/>
  <c r="N45" i="4" s="1"/>
  <c r="F46" i="4"/>
  <c r="W46" i="4" s="1"/>
  <c r="F47" i="4"/>
  <c r="G47" i="4" s="1"/>
  <c r="I47" i="4" s="1"/>
  <c r="F48" i="4"/>
  <c r="L48" i="4" s="1"/>
  <c r="F49" i="4"/>
  <c r="V49" i="4" s="1"/>
  <c r="F50" i="4"/>
  <c r="U50" i="4" s="1"/>
  <c r="F51" i="4"/>
  <c r="O51" i="4" s="1"/>
  <c r="F13" i="4"/>
  <c r="O13" i="4" s="1"/>
  <c r="U13" i="4"/>
  <c r="N13" i="4"/>
  <c r="M14" i="4"/>
  <c r="M15" i="4"/>
  <c r="M17" i="4"/>
  <c r="M18" i="4"/>
  <c r="M19" i="4"/>
  <c r="M20" i="4"/>
  <c r="M21" i="4"/>
  <c r="M22" i="4"/>
  <c r="M23" i="4"/>
  <c r="M25" i="4"/>
  <c r="M26" i="4"/>
  <c r="M27" i="4"/>
  <c r="M28" i="4"/>
  <c r="M29" i="4"/>
  <c r="M30" i="4"/>
  <c r="M31" i="4"/>
  <c r="M33" i="4"/>
  <c r="M34" i="4"/>
  <c r="M35" i="4"/>
  <c r="M36" i="4"/>
  <c r="M37" i="4"/>
  <c r="M38" i="4"/>
  <c r="M39" i="4"/>
  <c r="M41" i="4"/>
  <c r="M42" i="4"/>
  <c r="M43" i="4"/>
  <c r="M44" i="4"/>
  <c r="M45" i="4"/>
  <c r="M46" i="4"/>
  <c r="M47" i="4"/>
  <c r="M49" i="4"/>
  <c r="M50" i="4"/>
  <c r="M51" i="4"/>
  <c r="L14" i="4"/>
  <c r="L15" i="4"/>
  <c r="L18" i="4"/>
  <c r="L19" i="4"/>
  <c r="L22" i="4"/>
  <c r="L23" i="4"/>
  <c r="L26" i="4"/>
  <c r="L27" i="4"/>
  <c r="L30" i="4"/>
  <c r="L31" i="4"/>
  <c r="L34" i="4"/>
  <c r="L35" i="4"/>
  <c r="L38" i="4"/>
  <c r="L39" i="4"/>
  <c r="L42" i="4"/>
  <c r="L43" i="4"/>
  <c r="L46" i="4"/>
  <c r="L47" i="4"/>
  <c r="L50" i="4"/>
  <c r="L51" i="4"/>
  <c r="K14" i="4"/>
  <c r="K15" i="4"/>
  <c r="K17" i="4"/>
  <c r="K18" i="4"/>
  <c r="K22" i="4"/>
  <c r="K23" i="4"/>
  <c r="K25" i="4"/>
  <c r="K26" i="4"/>
  <c r="K30" i="4"/>
  <c r="K31" i="4"/>
  <c r="K33" i="4"/>
  <c r="K34" i="4"/>
  <c r="K38" i="4"/>
  <c r="K39" i="4"/>
  <c r="K41" i="4"/>
  <c r="K42" i="4"/>
  <c r="K46" i="4"/>
  <c r="K47" i="4"/>
  <c r="K49" i="4"/>
  <c r="K50" i="4"/>
  <c r="J14" i="4"/>
  <c r="J15" i="4"/>
  <c r="J18" i="4"/>
  <c r="J19" i="4"/>
  <c r="J22" i="4"/>
  <c r="J23" i="4"/>
  <c r="J26" i="4"/>
  <c r="J27" i="4"/>
  <c r="J30" i="4"/>
  <c r="J31" i="4"/>
  <c r="J34" i="4"/>
  <c r="J35" i="4"/>
  <c r="J38" i="4"/>
  <c r="J39" i="4"/>
  <c r="J42" i="4"/>
  <c r="J43" i="4"/>
  <c r="J46" i="4"/>
  <c r="J47" i="4"/>
  <c r="J50" i="4"/>
  <c r="J51" i="4"/>
  <c r="G46" i="4" l="1"/>
  <c r="I46" i="4" s="1"/>
  <c r="G38" i="4"/>
  <c r="I38" i="4" s="1"/>
  <c r="G30" i="4"/>
  <c r="I30" i="4" s="1"/>
  <c r="G22" i="4"/>
  <c r="I22" i="4" s="1"/>
  <c r="G14" i="4"/>
  <c r="I14" i="4" s="1"/>
  <c r="N44" i="4"/>
  <c r="N36" i="4"/>
  <c r="N28" i="4"/>
  <c r="N20" i="4"/>
  <c r="O50" i="4"/>
  <c r="O42" i="4"/>
  <c r="O34" i="4"/>
  <c r="O26" i="4"/>
  <c r="O18" i="4"/>
  <c r="P22" i="4"/>
  <c r="P14" i="4"/>
  <c r="Q31" i="4"/>
  <c r="Q23" i="4"/>
  <c r="Q15" i="4"/>
  <c r="R45" i="4"/>
  <c r="R37" i="4"/>
  <c r="R29" i="4"/>
  <c r="R21" i="4"/>
  <c r="U49" i="4"/>
  <c r="U41" i="4"/>
  <c r="U33" i="4"/>
  <c r="U25" i="4"/>
  <c r="U17" i="4"/>
  <c r="V47" i="4"/>
  <c r="V39" i="4"/>
  <c r="V31" i="4"/>
  <c r="V23" i="4"/>
  <c r="V15" i="4"/>
  <c r="W45" i="4"/>
  <c r="W37" i="4"/>
  <c r="W29" i="4"/>
  <c r="W21" i="4"/>
  <c r="K32" i="4"/>
  <c r="G45" i="4"/>
  <c r="I45" i="4" s="1"/>
  <c r="G37" i="4"/>
  <c r="I37" i="4" s="1"/>
  <c r="G29" i="4"/>
  <c r="I29" i="4" s="1"/>
  <c r="G21" i="4"/>
  <c r="I21" i="4" s="1"/>
  <c r="N51" i="4"/>
  <c r="N43" i="4"/>
  <c r="N35" i="4"/>
  <c r="N27" i="4"/>
  <c r="N19" i="4"/>
  <c r="O49" i="4"/>
  <c r="O41" i="4"/>
  <c r="O33" i="4"/>
  <c r="O25" i="4"/>
  <c r="O17" i="4"/>
  <c r="P21" i="4"/>
  <c r="Q38" i="4"/>
  <c r="Q30" i="4"/>
  <c r="Q22" i="4"/>
  <c r="Q14" i="4"/>
  <c r="R44" i="4"/>
  <c r="T44" i="4" s="1"/>
  <c r="R36" i="4"/>
  <c r="T36" i="4" s="1"/>
  <c r="R28" i="4"/>
  <c r="T28" i="4" s="1"/>
  <c r="R20" i="4"/>
  <c r="T20" i="4" s="1"/>
  <c r="U48" i="4"/>
  <c r="U40" i="4"/>
  <c r="U32" i="4"/>
  <c r="U24" i="4"/>
  <c r="U16" i="4"/>
  <c r="V46" i="4"/>
  <c r="V38" i="4"/>
  <c r="V30" i="4"/>
  <c r="V22" i="4"/>
  <c r="V14" i="4"/>
  <c r="W44" i="4"/>
  <c r="W36" i="4"/>
  <c r="W28" i="4"/>
  <c r="W20" i="4"/>
  <c r="G13" i="4"/>
  <c r="I13" i="4" s="1"/>
  <c r="G44" i="4"/>
  <c r="I44" i="4" s="1"/>
  <c r="G36" i="4"/>
  <c r="I36" i="4" s="1"/>
  <c r="G28" i="4"/>
  <c r="G20" i="4"/>
  <c r="I20" i="4" s="1"/>
  <c r="N50" i="4"/>
  <c r="N42" i="4"/>
  <c r="N34" i="4"/>
  <c r="N26" i="4"/>
  <c r="N18" i="4"/>
  <c r="O48" i="4"/>
  <c r="O40" i="4"/>
  <c r="O32" i="4"/>
  <c r="O24" i="4"/>
  <c r="O16" i="4"/>
  <c r="P20" i="4"/>
  <c r="Q37" i="4"/>
  <c r="Q29" i="4"/>
  <c r="Q21" i="4"/>
  <c r="R51" i="4"/>
  <c r="T51" i="4" s="1"/>
  <c r="R43" i="4"/>
  <c r="T43" i="4" s="1"/>
  <c r="R35" i="4"/>
  <c r="T35" i="4" s="1"/>
  <c r="R27" i="4"/>
  <c r="T27" i="4" s="1"/>
  <c r="R19" i="4"/>
  <c r="T19" i="4" s="1"/>
  <c r="U47" i="4"/>
  <c r="U39" i="4"/>
  <c r="U31" i="4"/>
  <c r="U23" i="4"/>
  <c r="U15" i="4"/>
  <c r="V45" i="4"/>
  <c r="V37" i="4"/>
  <c r="V29" i="4"/>
  <c r="V21" i="4"/>
  <c r="W51" i="4"/>
  <c r="W43" i="4"/>
  <c r="W35" i="4"/>
  <c r="W27" i="4"/>
  <c r="W19" i="4"/>
  <c r="K16" i="4"/>
  <c r="G51" i="4"/>
  <c r="G43" i="4"/>
  <c r="I43" i="4" s="1"/>
  <c r="G35" i="4"/>
  <c r="I35" i="4" s="1"/>
  <c r="G27" i="4"/>
  <c r="I27" i="4" s="1"/>
  <c r="G19" i="4"/>
  <c r="I19" i="4" s="1"/>
  <c r="N49" i="4"/>
  <c r="N41" i="4"/>
  <c r="N33" i="4"/>
  <c r="N25" i="4"/>
  <c r="N17" i="4"/>
  <c r="O47" i="4"/>
  <c r="O39" i="4"/>
  <c r="O31" i="4"/>
  <c r="O23" i="4"/>
  <c r="O15" i="4"/>
  <c r="P19" i="4"/>
  <c r="Q36" i="4"/>
  <c r="Q28" i="4"/>
  <c r="Q20" i="4"/>
  <c r="R50" i="4"/>
  <c r="T50" i="4" s="1"/>
  <c r="R42" i="4"/>
  <c r="T42" i="4" s="1"/>
  <c r="R34" i="4"/>
  <c r="T34" i="4" s="1"/>
  <c r="R26" i="4"/>
  <c r="T26" i="4" s="1"/>
  <c r="R18" i="4"/>
  <c r="T18" i="4" s="1"/>
  <c r="U46" i="4"/>
  <c r="U38" i="4"/>
  <c r="U30" i="4"/>
  <c r="U22" i="4"/>
  <c r="U14" i="4"/>
  <c r="V44" i="4"/>
  <c r="V36" i="4"/>
  <c r="V28" i="4"/>
  <c r="V20" i="4"/>
  <c r="W50" i="4"/>
  <c r="W42" i="4"/>
  <c r="W34" i="4"/>
  <c r="W26" i="4"/>
  <c r="W18" i="4"/>
  <c r="K24" i="4"/>
  <c r="G50" i="4"/>
  <c r="I50" i="4" s="1"/>
  <c r="G42" i="4"/>
  <c r="G34" i="4"/>
  <c r="G26" i="4"/>
  <c r="I26" i="4" s="1"/>
  <c r="G18" i="4"/>
  <c r="N48" i="4"/>
  <c r="N40" i="4"/>
  <c r="N32" i="4"/>
  <c r="N24" i="4"/>
  <c r="N16" i="4"/>
  <c r="O46" i="4"/>
  <c r="O38" i="4"/>
  <c r="O30" i="4"/>
  <c r="O22" i="4"/>
  <c r="O14" i="4"/>
  <c r="P18" i="4"/>
  <c r="Q35" i="4"/>
  <c r="Q27" i="4"/>
  <c r="Q19" i="4"/>
  <c r="R49" i="4"/>
  <c r="T49" i="4" s="1"/>
  <c r="R41" i="4"/>
  <c r="T41" i="4" s="1"/>
  <c r="R33" i="4"/>
  <c r="T33" i="4" s="1"/>
  <c r="R25" i="4"/>
  <c r="T25" i="4" s="1"/>
  <c r="R17" i="4"/>
  <c r="T17" i="4" s="1"/>
  <c r="U45" i="4"/>
  <c r="U37" i="4"/>
  <c r="U29" i="4"/>
  <c r="U21" i="4"/>
  <c r="V51" i="4"/>
  <c r="V43" i="4"/>
  <c r="V35" i="4"/>
  <c r="V27" i="4"/>
  <c r="V19" i="4"/>
  <c r="W49" i="4"/>
  <c r="W41" i="4"/>
  <c r="W33" i="4"/>
  <c r="W25" i="4"/>
  <c r="W17" i="4"/>
  <c r="K40" i="4"/>
  <c r="M48" i="4"/>
  <c r="M40" i="4"/>
  <c r="M32" i="4"/>
  <c r="M24" i="4"/>
  <c r="M16" i="4"/>
  <c r="I42" i="4"/>
  <c r="G49" i="4"/>
  <c r="I49" i="4" s="1"/>
  <c r="G41" i="4"/>
  <c r="I41" i="4" s="1"/>
  <c r="G33" i="4"/>
  <c r="G25" i="4"/>
  <c r="I25" i="4" s="1"/>
  <c r="G17" i="4"/>
  <c r="I17" i="4" s="1"/>
  <c r="N47" i="4"/>
  <c r="N39" i="4"/>
  <c r="N31" i="4"/>
  <c r="N23" i="4"/>
  <c r="N15" i="4"/>
  <c r="O45" i="4"/>
  <c r="O37" i="4"/>
  <c r="O29" i="4"/>
  <c r="O21" i="4"/>
  <c r="P25" i="4"/>
  <c r="P17" i="4"/>
  <c r="Q34" i="4"/>
  <c r="Q26" i="4"/>
  <c r="Q18" i="4"/>
  <c r="R48" i="4"/>
  <c r="T48" i="4" s="1"/>
  <c r="R40" i="4"/>
  <c r="T40" i="4" s="1"/>
  <c r="R32" i="4"/>
  <c r="T32" i="4" s="1"/>
  <c r="R24" i="4"/>
  <c r="T24" i="4" s="1"/>
  <c r="R16" i="4"/>
  <c r="T16" i="4" s="1"/>
  <c r="T14" i="4"/>
  <c r="U44" i="4"/>
  <c r="U36" i="4"/>
  <c r="U28" i="4"/>
  <c r="U20" i="4"/>
  <c r="V50" i="4"/>
  <c r="V42" i="4"/>
  <c r="V34" i="4"/>
  <c r="V26" i="4"/>
  <c r="V18" i="4"/>
  <c r="W48" i="4"/>
  <c r="W40" i="4"/>
  <c r="W32" i="4"/>
  <c r="W24" i="4"/>
  <c r="W16" i="4"/>
  <c r="I34" i="4"/>
  <c r="G48" i="4"/>
  <c r="I48" i="4" s="1"/>
  <c r="G40" i="4"/>
  <c r="I40" i="4" s="1"/>
  <c r="G32" i="4"/>
  <c r="I32" i="4" s="1"/>
  <c r="G24" i="4"/>
  <c r="I24" i="4" s="1"/>
  <c r="G16" i="4"/>
  <c r="I16" i="4" s="1"/>
  <c r="N46" i="4"/>
  <c r="N38" i="4"/>
  <c r="N30" i="4"/>
  <c r="N22" i="4"/>
  <c r="N14" i="4"/>
  <c r="O44" i="4"/>
  <c r="O36" i="4"/>
  <c r="O28" i="4"/>
  <c r="O20" i="4"/>
  <c r="P24" i="4"/>
  <c r="P16" i="4"/>
  <c r="Q33" i="4"/>
  <c r="Q25" i="4"/>
  <c r="Q17" i="4"/>
  <c r="R47" i="4"/>
  <c r="T47" i="4" s="1"/>
  <c r="R39" i="4"/>
  <c r="T39" i="4" s="1"/>
  <c r="R31" i="4"/>
  <c r="T31" i="4" s="1"/>
  <c r="R23" i="4"/>
  <c r="T23" i="4" s="1"/>
  <c r="R15" i="4"/>
  <c r="T15" i="4" s="1"/>
  <c r="T45" i="4"/>
  <c r="T37" i="4"/>
  <c r="T29" i="4"/>
  <c r="T21" i="4"/>
  <c r="U51" i="4"/>
  <c r="U43" i="4"/>
  <c r="U35" i="4"/>
  <c r="U27" i="4"/>
  <c r="U19" i="4"/>
  <c r="W47" i="4"/>
  <c r="W39" i="4"/>
  <c r="W31" i="4"/>
  <c r="W23" i="4"/>
  <c r="W15" i="4"/>
  <c r="K48" i="4"/>
  <c r="I18" i="4"/>
  <c r="G23" i="4"/>
  <c r="I23" i="4" s="1"/>
  <c r="G15" i="4"/>
  <c r="I15" i="4" s="1"/>
  <c r="Q32" i="4"/>
  <c r="Q24" i="4"/>
  <c r="Q16" i="4"/>
  <c r="R46" i="4"/>
  <c r="T46" i="4" s="1"/>
  <c r="R38" i="4"/>
  <c r="T38" i="4" s="1"/>
  <c r="R30" i="4"/>
  <c r="T30" i="4" s="1"/>
  <c r="R22" i="4"/>
  <c r="T22" i="4" s="1"/>
  <c r="R14" i="4"/>
  <c r="V48" i="4"/>
  <c r="V40" i="4"/>
  <c r="J49" i="4"/>
  <c r="J41" i="4"/>
  <c r="J33" i="4"/>
  <c r="J25" i="4"/>
  <c r="J17" i="4"/>
  <c r="L45" i="4"/>
  <c r="L37" i="4"/>
  <c r="L29" i="4"/>
  <c r="L21" i="4"/>
  <c r="I51" i="4"/>
  <c r="J48" i="4"/>
  <c r="J40" i="4"/>
  <c r="J32" i="4"/>
  <c r="J24" i="4"/>
  <c r="J16" i="4"/>
  <c r="L44" i="4"/>
  <c r="L36" i="4"/>
  <c r="L28" i="4"/>
  <c r="L20" i="4"/>
  <c r="K37" i="4"/>
  <c r="K21" i="4"/>
  <c r="I33" i="4"/>
  <c r="K44" i="4"/>
  <c r="K28" i="4"/>
  <c r="J45" i="4"/>
  <c r="J37" i="4"/>
  <c r="J29" i="4"/>
  <c r="J21" i="4"/>
  <c r="K51" i="4"/>
  <c r="K43" i="4"/>
  <c r="K35" i="4"/>
  <c r="K27" i="4"/>
  <c r="K19" i="4"/>
  <c r="L49" i="4"/>
  <c r="L41" i="4"/>
  <c r="L33" i="4"/>
  <c r="L25" i="4"/>
  <c r="L17" i="4"/>
  <c r="K45" i="4"/>
  <c r="K29" i="4"/>
  <c r="K36" i="4"/>
  <c r="K20" i="4"/>
  <c r="I28" i="4"/>
  <c r="J44" i="4"/>
  <c r="J36" i="4"/>
  <c r="J28" i="4"/>
  <c r="J20" i="4"/>
  <c r="L32" i="4"/>
  <c r="L24" i="4"/>
  <c r="L16" i="4"/>
  <c r="Q13" i="4"/>
  <c r="J13" i="4"/>
  <c r="V13" i="4"/>
  <c r="L13" i="4"/>
  <c r="M13" i="4"/>
  <c r="K13" i="4"/>
  <c r="W13" i="4"/>
  <c r="R13" i="4"/>
  <c r="T13" i="4" s="1"/>
  <c r="P13" i="4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<sst xmlns="http://schemas.openxmlformats.org/spreadsheetml/2006/main" count="297" uniqueCount="194">
  <si>
    <t>ANEXO I - QUANTITATIVO FÍSICO DE PESSOAL</t>
  </si>
  <si>
    <t>DADOS DO PODER/ÓRGÃO/UNIDADE: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</si>
  <si>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</si>
  <si>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</si>
  <si>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</si>
  <si>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</si>
  <si>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</si>
  <si>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</si>
  <si>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</si>
  <si>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</si>
  <si>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CLASSE</t>
  </si>
  <si>
    <t>TOTAL GERAL</t>
  </si>
  <si>
    <t>Fonte: Xxxx</t>
  </si>
  <si>
    <t>TABELA 2 - MEMBROS DOS PODERES LEGISLATIVO E JUDICIÁRIO - DPU - MPU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</si>
  <si>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</si>
  <si>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</si>
  <si>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</si>
  <si>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</si>
  <si>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</si>
  <si>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</si>
  <si>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</si>
  <si>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</si>
  <si>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</si>
  <si>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</si>
  <si>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</si>
  <si>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</si>
  <si>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</si>
  <si>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</si>
  <si>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</si>
  <si>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</si>
  <si>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</si>
  <si>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</si>
  <si>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</si>
  <si>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</si>
  <si>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</si>
  <si>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</si>
  <si>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</si>
  <si>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</si>
  <si>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</si>
  <si>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</si>
  <si>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</si>
  <si>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</si>
  <si>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</si>
  <si>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</si>
  <si>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</si>
  <si>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</si>
  <si>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</si>
  <si>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</si>
  <si>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</si>
  <si>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</si>
  <si>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</si>
  <si>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</si>
  <si>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</si>
  <si>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</si>
  <si>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</si>
  <si>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</si>
  <si>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TABELA 1 - PODERES LEGISLATIVO E JUDICIÁRIO - DPU - MPU - EMPRESAS ESTATAIS DEPENDENTES DA UNIÃO</t>
  </si>
  <si>
    <t>VIGÊNCIA: XXX/XXXX</t>
  </si>
  <si>
    <t>GRATIFICAÇÕES E SIMILARES</t>
  </si>
  <si>
    <t>INATIVO</t>
  </si>
  <si>
    <t>PARCELAS BÁSICAS</t>
  </si>
  <si>
    <t>PARCELAS VARIÁVEIS</t>
  </si>
  <si>
    <t>OBSERVAÇÕES:</t>
  </si>
  <si>
    <t>SUBSÍDIO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</si>
  <si>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</si>
  <si>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</si>
  <si>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</si>
  <si>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</si>
  <si>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</si>
  <si>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</si>
  <si>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</si>
  <si>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</si>
  <si>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</si>
  <si>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</si>
  <si>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</si>
  <si>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</si>
  <si>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</si>
  <si>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</si>
  <si>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</si>
  <si>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</si>
  <si>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</si>
  <si>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</si>
  <si>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</si>
  <si>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</si>
  <si>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</si>
  <si>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</si>
  <si>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</si>
  <si>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</si>
  <si>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</si>
  <si>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</si>
  <si>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</si>
  <si>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</si>
  <si>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DENOMINAÇÃO / NÍVEL</t>
  </si>
  <si>
    <t>QUANTIDADE</t>
  </si>
  <si>
    <t>ANEXO IV - REMUNERAÇÃO DO CARGO EM COMISSÃO E FUNÇÃO DE CONFIANÇA</t>
  </si>
  <si>
    <t>PARCELAS</t>
  </si>
  <si>
    <t>VALOR BÁSICO/
UNITÁRIO</t>
  </si>
  <si>
    <t>VALOR DA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</si>
  <si>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</si>
  <si>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</si>
  <si>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</si>
  <si>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</si>
  <si>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</si>
  <si>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</si>
  <si>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</si>
  <si>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</si>
  <si>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</si>
  <si>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</si>
  <si>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</si>
  <si>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</si>
  <si>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</si>
  <si>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</si>
  <si>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</si>
  <si>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</si>
  <si>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</si>
  <si>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</si>
  <si>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</si>
  <si>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</si>
  <si>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</si>
  <si>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</si>
  <si>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</si>
  <si>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</si>
  <si>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</si>
  <si>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</si>
  <si>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</si>
  <si>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</si>
  <si>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t>a) Descrever a legislação de referência dos valores vigentes.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</si>
  <si>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</si>
  <si>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</si>
  <si>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</si>
  <si>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</si>
  <si>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</si>
  <si>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</si>
  <si>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</si>
  <si>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</si>
  <si>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</si>
  <si>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</si>
  <si>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 xml:space="preserve">PADRÃO
</t>
  </si>
  <si>
    <t>VENCIMENTO BÁSICO</t>
  </si>
  <si>
    <t>ATIVO/                        INATIVO</t>
  </si>
  <si>
    <t>VPI</t>
  </si>
  <si>
    <t>GAJ                    90%</t>
  </si>
  <si>
    <t xml:space="preserve">ADICIONAL DE QUALIFICAÇÃO          </t>
  </si>
  <si>
    <t>AÇÕES DE TREINAMENTO</t>
  </si>
  <si>
    <t>MESTRADO</t>
  </si>
  <si>
    <t>DOUTORADO</t>
  </si>
  <si>
    <t>ESPECIALI-ZAÇÃO</t>
  </si>
  <si>
    <t>7.5%</t>
  </si>
  <si>
    <t>TECNICO JUDICIÁRIO</t>
  </si>
  <si>
    <t>NÍVEL MÉDIO</t>
  </si>
  <si>
    <t>AUXILIAR JUDICIÁRIO</t>
  </si>
  <si>
    <t>NÍVEL FUNDAMENTAL</t>
  </si>
  <si>
    <t>1%                120 HS</t>
  </si>
  <si>
    <t>2%                240 HS</t>
  </si>
  <si>
    <t>3%                  360 HS</t>
  </si>
  <si>
    <t xml:space="preserve">GAE                35% VB  </t>
  </si>
  <si>
    <t xml:space="preserve">GAS                35% VB  </t>
  </si>
  <si>
    <t>DESEMBARGADOR</t>
  </si>
  <si>
    <t>JUIZ FEDERAL</t>
  </si>
  <si>
    <t>JUIZ SUBSTITUTO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</si>
  <si>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</si>
  <si>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</si>
  <si>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</si>
  <si>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</si>
  <si>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</si>
  <si>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</si>
  <si>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</si>
  <si>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</si>
  <si>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</si>
  <si>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</si>
  <si>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GAJ                    113%</t>
  </si>
  <si>
    <t>Fonte: Lei 13.317/2016</t>
  </si>
  <si>
    <t>VIGÊNCIA: Junho/2017</t>
  </si>
  <si>
    <t>Fonte: Lei 13.091/2015 e Lei 11.143/2005</t>
  </si>
  <si>
    <t>POSIÇÃO: ABRIL/2023</t>
  </si>
  <si>
    <t>-</t>
  </si>
  <si>
    <t>Fonte: Relatórios Informatizados da Secretaria de Gestão de Pesssoas (SECGP/TRF6).</t>
  </si>
  <si>
    <t>PODER/ÓRGÃO: Tribunal Regional Federal e Seção Judiciária da 6ª Região</t>
  </si>
  <si>
    <r>
      <t xml:space="preserve">AUXÍLIO- 
ALIMENTAÇÃO </t>
    </r>
    <r>
      <rPr>
        <b/>
        <vertAlign val="superscript"/>
        <sz val="10"/>
        <rFont val="Times New Roman"/>
        <family val="1"/>
      </rPr>
      <t>1</t>
    </r>
  </si>
  <si>
    <t>12107</t>
  </si>
  <si>
    <t>TRIBUNAL REGIONAL FEDERAL DA 6a. REGIÃO</t>
  </si>
  <si>
    <t>12101</t>
  </si>
  <si>
    <t>SEÇÃO JUDICIÁRIA DA 6a. REGIÃO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</si>
  <si>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</si>
  <si>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</si>
  <si>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AUXÍLIO-ALIMENTAÇÃO</t>
  </si>
  <si>
    <t>Portaria Conjunta CNJ n.1, de 1/2/2023</t>
  </si>
  <si>
    <t>Resolução/CJF n. 004, de 14/03/2008</t>
  </si>
  <si>
    <t>Resolução do CNJ 207/2015 alterada pela Res. CNJ N.388/2020</t>
  </si>
  <si>
    <t xml:space="preserve">Portaria CJF N. 734, de 19/12/2022 </t>
  </si>
  <si>
    <t>b) Nesta publicação foram acrescidas metas físicas relativas a ressarcimento de pessoal requisitado, como se segue:</t>
  </si>
  <si>
    <r>
      <t xml:space="preserve"> - AUXÍLIO-ALIMENTAÇÃO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- pessoal cedido INFRAERO (6), CRMMG (2), MGI MINAS (1), DTDF (1), SEFAZ/GO (1)</t>
    </r>
  </si>
  <si>
    <t>c) Os valores relativos a auxílio-transporte estão menores que o esperado em decorrência do teletrabalho.</t>
  </si>
  <si>
    <t>d) A partir de set/2021, houve alteração na metodologia de cálculo do AMOS - Nota Técnica SPO/CJF vinculada ao id. 0263979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</si>
</sst>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  <numFmt numFmtId="184" formatCode="0.0%"/>
  </numFmts>
  <fonts count="73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0"/>
      <color theme="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8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5" fontId="5" fillId="0" borderId="1"/>
    <xf numFmtId="0" fontId="6" fillId="3" borderId="0" applyNumberFormat="0" applyBorder="0" applyAlignment="0" applyProtection="0"/>
    <xf numFmtId="165" fontId="7" fillId="0" borderId="0">
      <alignment vertical="top"/>
    </xf>
    <xf numFmtId="165" fontId="8" fillId="0" borderId="0">
      <alignment horizontal="right"/>
    </xf>
    <xf numFmtId="165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7" fontId="2" fillId="0" borderId="0"/>
    <xf numFmtId="166" fontId="61" fillId="0" borderId="0" applyBorder="0" applyAlignment="0" applyProtection="0"/>
    <xf numFmtId="166" fontId="61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169" fontId="2" fillId="0" borderId="0"/>
    <xf numFmtId="170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1" fontId="61" fillId="0" borderId="0" applyFill="0" applyBorder="0" applyAlignment="0" applyProtection="0"/>
    <xf numFmtId="0" fontId="61" fillId="0" borderId="0" applyFill="0" applyBorder="0" applyAlignment="0" applyProtection="0"/>
    <xf numFmtId="171" fontId="61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2" fontId="2" fillId="0" borderId="0"/>
    <xf numFmtId="0" fontId="20" fillId="0" borderId="4" applyNumberFormat="0" applyFill="0" applyAlignment="0" applyProtection="0"/>
    <xf numFmtId="166" fontId="2" fillId="0" borderId="0"/>
    <xf numFmtId="173" fontId="61" fillId="0" borderId="0" applyFill="0" applyBorder="0" applyAlignment="0" applyProtection="0"/>
    <xf numFmtId="168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61" fillId="0" borderId="0"/>
    <xf numFmtId="0" fontId="34" fillId="0" borderId="0"/>
    <xf numFmtId="0" fontId="34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4" fontId="13" fillId="0" borderId="0">
      <protection locked="0"/>
    </xf>
    <xf numFmtId="175" fontId="13" fillId="0" borderId="0">
      <protection locked="0"/>
    </xf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2" fillId="0" borderId="0"/>
    <xf numFmtId="9" fontId="61" fillId="0" borderId="0" applyFill="0" applyBorder="0" applyAlignment="0" applyProtection="0"/>
    <xf numFmtId="9" fontId="2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6" fontId="34" fillId="0" borderId="0">
      <protection locked="0"/>
    </xf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 applyFill="0" applyBorder="0" applyAlignment="0" applyProtection="0"/>
    <xf numFmtId="166" fontId="2" fillId="0" borderId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166" fontId="61" fillId="0" borderId="0"/>
    <xf numFmtId="0" fontId="61" fillId="0" borderId="0"/>
    <xf numFmtId="166" fontId="61" fillId="0" borderId="0"/>
    <xf numFmtId="166" fontId="34" fillId="0" borderId="0"/>
    <xf numFmtId="166" fontId="6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8" fontId="2" fillId="0" borderId="0"/>
    <xf numFmtId="179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5" fontId="13" fillId="0" borderId="0">
      <protection locked="0"/>
    </xf>
    <xf numFmtId="180" fontId="13" fillId="0" borderId="0">
      <protection locked="0"/>
    </xf>
    <xf numFmtId="0" fontId="34" fillId="0" borderId="0"/>
    <xf numFmtId="166" fontId="61" fillId="0" borderId="0" applyFill="0" applyBorder="0" applyAlignment="0" applyProtection="0"/>
    <xf numFmtId="177" fontId="61" fillId="0" borderId="0" applyFill="0" applyBorder="0" applyAlignment="0" applyProtection="0"/>
    <xf numFmtId="166" fontId="61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  <xf numFmtId="0" fontId="61" fillId="0" borderId="0"/>
  </cellStyleXfs>
  <cellXfs count="310">
    <xf numFmtId="0" fontId="0" fillId="0" borderId="0" xfId="0"/>
    <xf numFmtId="0" fontId="52" fillId="0" borderId="0" xfId="0" applyFont="1"/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2" fillId="0" borderId="0" xfId="0" applyFont="1" applyAlignment="1">
      <alignment vertical="center" wrapText="1"/>
    </xf>
    <xf numFmtId="181" fontId="52" fillId="0" borderId="19" xfId="280" applyNumberFormat="1" applyFont="1" applyFill="1" applyBorder="1" applyAlignment="1" applyProtection="1">
      <alignment horizontal="center" vertical="center" wrapText="1"/>
    </xf>
    <xf numFmtId="181" fontId="52" fillId="0" borderId="17" xfId="280" applyNumberFormat="1" applyFont="1" applyFill="1" applyBorder="1" applyAlignment="1" applyProtection="1">
      <alignment horizontal="center" vertical="center" wrapText="1"/>
    </xf>
    <xf numFmtId="181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/>
    <xf numFmtId="181" fontId="52" fillId="0" borderId="17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181" fontId="52" fillId="0" borderId="0" xfId="280" applyNumberFormat="1" applyFont="1" applyFill="1" applyBorder="1" applyAlignment="1" applyProtection="1">
      <alignment vertical="center" wrapText="1"/>
    </xf>
    <xf numFmtId="177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left" vertical="center" wrapText="1"/>
    </xf>
    <xf numFmtId="181" fontId="52" fillId="0" borderId="25" xfId="280" applyNumberFormat="1" applyFont="1" applyFill="1" applyBorder="1" applyAlignment="1" applyProtection="1">
      <alignment horizontal="right" vertical="center" wrapText="1"/>
    </xf>
    <xf numFmtId="181" fontId="52" fillId="0" borderId="26" xfId="280" applyNumberFormat="1" applyFont="1" applyFill="1" applyBorder="1" applyAlignment="1" applyProtection="1">
      <alignment horizontal="right" vertical="center" wrapText="1"/>
    </xf>
    <xf numFmtId="181" fontId="52" fillId="8" borderId="27" xfId="280" applyNumberFormat="1" applyFont="1" applyFill="1" applyBorder="1" applyAlignment="1" applyProtection="1">
      <alignment horizontal="right" vertical="center" wrapText="1"/>
    </xf>
    <xf numFmtId="181" fontId="52" fillId="0" borderId="28" xfId="280" applyNumberFormat="1" applyFont="1" applyFill="1" applyBorder="1" applyAlignment="1" applyProtection="1">
      <alignment horizontal="right" vertical="center" wrapText="1"/>
    </xf>
    <xf numFmtId="181" fontId="52" fillId="8" borderId="28" xfId="280" applyNumberFormat="1" applyFont="1" applyFill="1" applyBorder="1" applyAlignment="1" applyProtection="1">
      <alignment horizontal="right" vertical="center" wrapText="1"/>
    </xf>
    <xf numFmtId="181" fontId="52" fillId="0" borderId="29" xfId="280" applyNumberFormat="1" applyFont="1" applyFill="1" applyBorder="1" applyAlignment="1" applyProtection="1">
      <alignment horizontal="right" vertical="center" wrapText="1"/>
    </xf>
    <xf numFmtId="181" fontId="52" fillId="0" borderId="30" xfId="280" applyNumberFormat="1" applyFont="1" applyFill="1" applyBorder="1" applyAlignment="1" applyProtection="1">
      <alignment horizontal="right" vertical="center" wrapText="1"/>
    </xf>
    <xf numFmtId="181" fontId="52" fillId="0" borderId="31" xfId="280" applyNumberFormat="1" applyFont="1" applyFill="1" applyBorder="1" applyAlignment="1" applyProtection="1">
      <alignment horizontal="right" vertical="center" wrapText="1"/>
    </xf>
    <xf numFmtId="181" fontId="52" fillId="8" borderId="32" xfId="280" applyNumberFormat="1" applyFont="1" applyFill="1" applyBorder="1" applyAlignment="1" applyProtection="1">
      <alignment horizontal="right" vertical="center" wrapText="1"/>
    </xf>
    <xf numFmtId="181" fontId="52" fillId="0" borderId="33" xfId="280" applyNumberFormat="1" applyFont="1" applyFill="1" applyBorder="1" applyAlignment="1" applyProtection="1">
      <alignment horizontal="right" vertical="center" wrapText="1"/>
    </xf>
    <xf numFmtId="181" fontId="52" fillId="8" borderId="33" xfId="280" applyNumberFormat="1" applyFont="1" applyFill="1" applyBorder="1" applyAlignment="1" applyProtection="1">
      <alignment horizontal="right" vertical="center" wrapText="1"/>
    </xf>
    <xf numFmtId="181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1" fontId="52" fillId="0" borderId="35" xfId="280" applyNumberFormat="1" applyFont="1" applyFill="1" applyBorder="1" applyAlignment="1" applyProtection="1">
      <alignment horizontal="right" vertical="center" wrapText="1"/>
    </xf>
    <xf numFmtId="181" fontId="52" fillId="0" borderId="36" xfId="280" applyNumberFormat="1" applyFont="1" applyFill="1" applyBorder="1" applyAlignment="1" applyProtection="1">
      <alignment horizontal="right" vertical="center" wrapText="1"/>
    </xf>
    <xf numFmtId="181" fontId="52" fillId="8" borderId="37" xfId="280" applyNumberFormat="1" applyFont="1" applyFill="1" applyBorder="1" applyAlignment="1" applyProtection="1">
      <alignment horizontal="right" vertical="center" wrapText="1"/>
    </xf>
    <xf numFmtId="181" fontId="52" fillId="0" borderId="38" xfId="280" applyNumberFormat="1" applyFont="1" applyFill="1" applyBorder="1" applyAlignment="1" applyProtection="1">
      <alignment horizontal="right" vertical="center" wrapText="1"/>
    </xf>
    <xf numFmtId="181" fontId="52" fillId="8" borderId="38" xfId="280" applyNumberFormat="1" applyFont="1" applyFill="1" applyBorder="1" applyAlignment="1" applyProtection="1">
      <alignment horizontal="right" vertical="center" wrapText="1"/>
    </xf>
    <xf numFmtId="181" fontId="52" fillId="0" borderId="39" xfId="280" applyNumberFormat="1" applyFont="1" applyFill="1" applyBorder="1" applyAlignment="1" applyProtection="1">
      <alignment horizontal="right" vertical="center" wrapText="1"/>
    </xf>
    <xf numFmtId="181" fontId="52" fillId="0" borderId="40" xfId="280" applyNumberFormat="1" applyFont="1" applyFill="1" applyBorder="1" applyAlignment="1" applyProtection="1">
      <alignment horizontal="right" vertical="center" wrapText="1"/>
    </xf>
    <xf numFmtId="181" fontId="52" fillId="0" borderId="41" xfId="280" applyNumberFormat="1" applyFont="1" applyFill="1" applyBorder="1" applyAlignment="1" applyProtection="1">
      <alignment horizontal="right" vertical="center" wrapText="1"/>
    </xf>
    <xf numFmtId="181" fontId="52" fillId="8" borderId="42" xfId="280" applyNumberFormat="1" applyFont="1" applyFill="1" applyBorder="1" applyAlignment="1" applyProtection="1">
      <alignment horizontal="right" vertical="center" wrapText="1"/>
    </xf>
    <xf numFmtId="181" fontId="52" fillId="0" borderId="43" xfId="280" applyNumberFormat="1" applyFont="1" applyFill="1" applyBorder="1" applyAlignment="1" applyProtection="1">
      <alignment horizontal="right" vertical="center" wrapText="1"/>
    </xf>
    <xf numFmtId="181" fontId="52" fillId="8" borderId="43" xfId="280" applyNumberFormat="1" applyFont="1" applyFill="1" applyBorder="1" applyAlignment="1" applyProtection="1">
      <alignment horizontal="right" vertical="center" wrapText="1"/>
    </xf>
    <xf numFmtId="181" fontId="52" fillId="0" borderId="44" xfId="280" applyNumberFormat="1" applyFont="1" applyFill="1" applyBorder="1" applyAlignment="1" applyProtection="1">
      <alignment horizontal="right" vertical="center" wrapText="1"/>
    </xf>
    <xf numFmtId="181" fontId="52" fillId="0" borderId="45" xfId="280" applyNumberFormat="1" applyFont="1" applyFill="1" applyBorder="1" applyAlignment="1" applyProtection="1">
      <alignment horizontal="right" vertical="center" wrapText="1"/>
    </xf>
    <xf numFmtId="181" fontId="52" fillId="0" borderId="46" xfId="280" applyNumberFormat="1" applyFont="1" applyFill="1" applyBorder="1" applyAlignment="1" applyProtection="1">
      <alignment horizontal="right" vertical="center" wrapText="1"/>
    </xf>
    <xf numFmtId="181" fontId="52" fillId="8" borderId="47" xfId="280" applyNumberFormat="1" applyFont="1" applyFill="1" applyBorder="1" applyAlignment="1" applyProtection="1">
      <alignment horizontal="right" vertical="center" wrapText="1"/>
    </xf>
    <xf numFmtId="181" fontId="52" fillId="0" borderId="48" xfId="280" applyNumberFormat="1" applyFont="1" applyFill="1" applyBorder="1" applyAlignment="1" applyProtection="1">
      <alignment horizontal="right" vertical="center" wrapText="1"/>
    </xf>
    <xf numFmtId="181" fontId="52" fillId="8" borderId="48" xfId="280" applyNumberFormat="1" applyFont="1" applyFill="1" applyBorder="1" applyAlignment="1" applyProtection="1">
      <alignment horizontal="right" vertical="center" wrapText="1"/>
    </xf>
    <xf numFmtId="181" fontId="52" fillId="0" borderId="49" xfId="280" applyNumberFormat="1" applyFont="1" applyFill="1" applyBorder="1" applyAlignment="1" applyProtection="1">
      <alignment horizontal="right" vertical="center" wrapText="1"/>
    </xf>
    <xf numFmtId="181" fontId="52" fillId="0" borderId="50" xfId="280" applyNumberFormat="1" applyFont="1" applyFill="1" applyBorder="1" applyAlignment="1" applyProtection="1">
      <alignment horizontal="right" vertical="center" wrapText="1"/>
    </xf>
    <xf numFmtId="181" fontId="52" fillId="0" borderId="51" xfId="280" applyNumberFormat="1" applyFont="1" applyFill="1" applyBorder="1" applyAlignment="1" applyProtection="1">
      <alignment horizontal="right" vertical="center" wrapText="1"/>
    </xf>
    <xf numFmtId="181" fontId="52" fillId="8" borderId="52" xfId="280" applyNumberFormat="1" applyFont="1" applyFill="1" applyBorder="1" applyAlignment="1" applyProtection="1">
      <alignment horizontal="right" vertical="center" wrapText="1"/>
    </xf>
    <xf numFmtId="181" fontId="52" fillId="0" borderId="53" xfId="280" applyNumberFormat="1" applyFont="1" applyFill="1" applyBorder="1" applyAlignment="1" applyProtection="1">
      <alignment horizontal="right" vertical="center" wrapText="1"/>
    </xf>
    <xf numFmtId="181" fontId="52" fillId="8" borderId="53" xfId="280" applyNumberFormat="1" applyFont="1" applyFill="1" applyBorder="1" applyAlignment="1" applyProtection="1">
      <alignment horizontal="right" vertical="center" wrapText="1"/>
    </xf>
    <xf numFmtId="181" fontId="52" fillId="0" borderId="54" xfId="280" applyNumberFormat="1" applyFont="1" applyFill="1" applyBorder="1" applyAlignment="1" applyProtection="1">
      <alignment horizontal="right"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2" fillId="0" borderId="55" xfId="280" applyNumberFormat="1" applyFont="1" applyFill="1" applyBorder="1" applyAlignment="1" applyProtection="1">
      <alignment horizontal="right" vertical="center" wrapText="1"/>
    </xf>
    <xf numFmtId="181" fontId="52" fillId="0" borderId="56" xfId="280" applyNumberFormat="1" applyFont="1" applyFill="1" applyBorder="1" applyAlignment="1" applyProtection="1">
      <alignment horizontal="right" vertical="center" wrapText="1"/>
    </xf>
    <xf numFmtId="181" fontId="53" fillId="8" borderId="57" xfId="280" applyNumberFormat="1" applyFont="1" applyFill="1" applyBorder="1" applyAlignment="1" applyProtection="1">
      <alignment horizontal="right" vertical="center" wrapText="1"/>
    </xf>
    <xf numFmtId="181" fontId="52" fillId="0" borderId="58" xfId="280" applyNumberFormat="1" applyFont="1" applyFill="1" applyBorder="1" applyAlignment="1" applyProtection="1">
      <alignment horizontal="right" vertical="center" wrapText="1"/>
    </xf>
    <xf numFmtId="181" fontId="53" fillId="8" borderId="58" xfId="280" applyNumberFormat="1" applyFont="1" applyFill="1" applyBorder="1" applyAlignment="1" applyProtection="1">
      <alignment horizontal="right" vertical="center" wrapText="1"/>
    </xf>
    <xf numFmtId="181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Alignment="1">
      <alignment vertical="center" wrapText="1"/>
    </xf>
    <xf numFmtId="182" fontId="52" fillId="0" borderId="0" xfId="0" applyNumberFormat="1" applyFont="1" applyAlignment="1">
      <alignment horizontal="right"/>
    </xf>
    <xf numFmtId="181" fontId="52" fillId="0" borderId="20" xfId="280" applyNumberFormat="1" applyFont="1" applyFill="1" applyBorder="1" applyAlignment="1" applyProtection="1">
      <alignment horizontal="center" wrapText="1"/>
    </xf>
    <xf numFmtId="0" fontId="58" fillId="0" borderId="0" xfId="0" applyFont="1"/>
    <xf numFmtId="0" fontId="57" fillId="0" borderId="0" xfId="0" applyFont="1"/>
    <xf numFmtId="0" fontId="52" fillId="0" borderId="0" xfId="0" applyFont="1" applyAlignment="1">
      <alignment horizontal="right"/>
    </xf>
    <xf numFmtId="166" fontId="52" fillId="0" borderId="26" xfId="310" applyFont="1" applyFill="1" applyBorder="1" applyAlignment="1" applyProtection="1">
      <alignment horizontal="right" vertical="center"/>
    </xf>
    <xf numFmtId="166" fontId="52" fillId="8" borderId="28" xfId="310" applyFont="1" applyFill="1" applyBorder="1" applyAlignment="1" applyProtection="1">
      <alignment horizontal="right" vertical="center"/>
    </xf>
    <xf numFmtId="166" fontId="52" fillId="0" borderId="46" xfId="310" applyFont="1" applyFill="1" applyBorder="1" applyAlignment="1" applyProtection="1">
      <alignment horizontal="right" vertical="center"/>
    </xf>
    <xf numFmtId="166" fontId="52" fillId="8" borderId="48" xfId="310" applyFont="1" applyFill="1" applyBorder="1" applyAlignment="1" applyProtection="1">
      <alignment horizontal="right" vertical="center"/>
    </xf>
    <xf numFmtId="166" fontId="52" fillId="0" borderId="36" xfId="310" applyFont="1" applyFill="1" applyBorder="1" applyAlignment="1" applyProtection="1">
      <alignment horizontal="right" vertical="center"/>
    </xf>
    <xf numFmtId="166" fontId="52" fillId="8" borderId="38" xfId="310" applyFont="1" applyFill="1" applyBorder="1" applyAlignment="1" applyProtection="1">
      <alignment horizontal="right" vertical="center"/>
    </xf>
    <xf numFmtId="166" fontId="52" fillId="0" borderId="41" xfId="310" applyFont="1" applyFill="1" applyBorder="1" applyAlignment="1" applyProtection="1">
      <alignment horizontal="right" vertical="center"/>
    </xf>
    <xf numFmtId="166" fontId="52" fillId="8" borderId="43" xfId="310" applyFont="1" applyFill="1" applyBorder="1" applyAlignment="1" applyProtection="1">
      <alignment horizontal="right" vertical="center"/>
    </xf>
    <xf numFmtId="166" fontId="52" fillId="0" borderId="66" xfId="310" applyFont="1" applyFill="1" applyBorder="1" applyAlignment="1" applyProtection="1">
      <alignment horizontal="right" vertical="center"/>
    </xf>
    <xf numFmtId="166" fontId="52" fillId="8" borderId="67" xfId="310" applyFont="1" applyFill="1" applyBorder="1" applyAlignment="1" applyProtection="1">
      <alignment horizontal="right" vertical="center"/>
    </xf>
    <xf numFmtId="166" fontId="52" fillId="0" borderId="56" xfId="310" applyFont="1" applyFill="1" applyBorder="1" applyAlignment="1" applyProtection="1">
      <alignment horizontal="right" vertical="center"/>
    </xf>
    <xf numFmtId="166" fontId="52" fillId="8" borderId="58" xfId="310" applyFont="1" applyFill="1" applyBorder="1" applyAlignment="1" applyProtection="1">
      <alignment horizontal="right" vertical="center"/>
    </xf>
    <xf numFmtId="166" fontId="52" fillId="0" borderId="68" xfId="310" applyFont="1" applyFill="1" applyBorder="1" applyAlignment="1" applyProtection="1">
      <alignment horizontal="right" vertical="center"/>
    </xf>
    <xf numFmtId="166" fontId="52" fillId="8" borderId="69" xfId="310" applyFont="1" applyFill="1" applyBorder="1" applyAlignment="1" applyProtection="1">
      <alignment horizontal="right" vertical="center"/>
    </xf>
    <xf numFmtId="0" fontId="54" fillId="0" borderId="0" xfId="0" applyFont="1" applyAlignment="1">
      <alignment horizontal="justify" vertical="top" wrapText="1"/>
    </xf>
    <xf numFmtId="4" fontId="54" fillId="0" borderId="0" xfId="0" applyNumberFormat="1" applyFont="1" applyAlignment="1">
      <alignment horizontal="right" vertical="center"/>
    </xf>
    <xf numFmtId="166" fontId="54" fillId="0" borderId="0" xfId="310" applyFont="1" applyFill="1" applyBorder="1" applyAlignment="1" applyProtection="1">
      <alignment horizontal="right" vertical="center"/>
    </xf>
    <xf numFmtId="0" fontId="57" fillId="0" borderId="0" xfId="0" applyFont="1" applyAlignment="1">
      <alignment vertical="center" wrapText="1"/>
    </xf>
    <xf numFmtId="182" fontId="52" fillId="0" borderId="0" xfId="0" applyNumberFormat="1" applyFont="1" applyAlignment="1">
      <alignment horizontal="right"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1" fontId="53" fillId="8" borderId="17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181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1" fontId="53" fillId="8" borderId="19" xfId="280" applyNumberFormat="1" applyFont="1" applyFill="1" applyBorder="1" applyAlignment="1" applyProtection="1">
      <alignment horizontal="center" vertical="center" wrapText="1"/>
    </xf>
    <xf numFmtId="177" fontId="53" fillId="8" borderId="24" xfId="280" applyFont="1" applyFill="1" applyBorder="1" applyAlignment="1" applyProtection="1">
      <alignment horizontal="center" vertical="center" wrapText="1"/>
    </xf>
    <xf numFmtId="181" fontId="53" fillId="8" borderId="19" xfId="280" applyNumberFormat="1" applyFont="1" applyFill="1" applyBorder="1" applyAlignment="1" applyProtection="1">
      <alignment horizontal="right" vertical="center" wrapText="1"/>
    </xf>
    <xf numFmtId="181" fontId="53" fillId="8" borderId="17" xfId="280" applyNumberFormat="1" applyFont="1" applyFill="1" applyBorder="1" applyAlignment="1" applyProtection="1">
      <alignment horizontal="right" vertical="center" wrapText="1"/>
    </xf>
    <xf numFmtId="181" fontId="53" fillId="8" borderId="24" xfId="280" applyNumberFormat="1" applyFont="1" applyFill="1" applyBorder="1" applyAlignment="1" applyProtection="1">
      <alignment horizontal="right" vertical="center" wrapText="1"/>
    </xf>
    <xf numFmtId="181" fontId="53" fillId="8" borderId="18" xfId="280" applyNumberFormat="1" applyFont="1" applyFill="1" applyBorder="1" applyAlignment="1" applyProtection="1">
      <alignment horizontal="right" vertical="center" wrapText="1"/>
    </xf>
    <xf numFmtId="181" fontId="53" fillId="8" borderId="21" xfId="280" applyNumberFormat="1" applyFont="1" applyFill="1" applyBorder="1" applyAlignment="1" applyProtection="1">
      <alignment vertical="center" wrapText="1"/>
    </xf>
    <xf numFmtId="0" fontId="52" fillId="0" borderId="71" xfId="0" applyFont="1" applyBorder="1" applyAlignment="1">
      <alignment vertical="center" wrapText="1"/>
    </xf>
    <xf numFmtId="0" fontId="52" fillId="0" borderId="32" xfId="0" applyFont="1" applyBorder="1" applyAlignment="1">
      <alignment horizontal="justify" vertical="center" wrapText="1"/>
    </xf>
    <xf numFmtId="0" fontId="52" fillId="0" borderId="37" xfId="0" applyFont="1" applyBorder="1" applyAlignment="1">
      <alignment horizontal="justify" vertical="center" wrapText="1"/>
    </xf>
    <xf numFmtId="0" fontId="52" fillId="0" borderId="42" xfId="0" applyFont="1" applyBorder="1" applyAlignment="1">
      <alignment horizontal="justify" vertical="center" wrapText="1"/>
    </xf>
    <xf numFmtId="0" fontId="52" fillId="0" borderId="47" xfId="0" applyFont="1" applyBorder="1" applyAlignment="1">
      <alignment horizontal="justify" vertical="center" wrapText="1"/>
    </xf>
    <xf numFmtId="0" fontId="52" fillId="0" borderId="52" xfId="0" applyFont="1" applyBorder="1" applyAlignment="1">
      <alignment horizontal="justify" vertical="center" wrapText="1"/>
    </xf>
    <xf numFmtId="0" fontId="52" fillId="0" borderId="57" xfId="0" applyFont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Border="1" applyAlignment="1">
      <alignment horizontal="right" vertical="center"/>
    </xf>
    <xf numFmtId="0" fontId="52" fillId="0" borderId="46" xfId="0" applyFont="1" applyBorder="1" applyAlignment="1">
      <alignment horizontal="justify" vertical="top" wrapText="1"/>
    </xf>
    <xf numFmtId="4" fontId="52" fillId="0" borderId="46" xfId="0" applyNumberFormat="1" applyFont="1" applyBorder="1" applyAlignment="1">
      <alignment horizontal="right" vertical="center"/>
    </xf>
    <xf numFmtId="0" fontId="52" fillId="0" borderId="36" xfId="0" applyFont="1" applyBorder="1" applyAlignment="1">
      <alignment horizontal="justify" vertical="top" wrapText="1"/>
    </xf>
    <xf numFmtId="4" fontId="52" fillId="0" borderId="36" xfId="0" applyNumberFormat="1" applyFont="1" applyBorder="1" applyAlignment="1">
      <alignment horizontal="right" vertical="center"/>
    </xf>
    <xf numFmtId="0" fontId="52" fillId="0" borderId="41" xfId="0" applyFont="1" applyBorder="1" applyAlignment="1">
      <alignment horizontal="justify" vertical="top" wrapText="1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Border="1" applyAlignment="1">
      <alignment horizontal="justify" vertical="top" wrapText="1"/>
    </xf>
    <xf numFmtId="4" fontId="52" fillId="0" borderId="66" xfId="0" applyNumberFormat="1" applyFont="1" applyBorder="1" applyAlignment="1">
      <alignment horizontal="right" vertical="center"/>
    </xf>
    <xf numFmtId="0" fontId="52" fillId="0" borderId="56" xfId="0" applyFont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8" xfId="0" applyFont="1" applyBorder="1" applyAlignment="1">
      <alignment horizontal="justify" vertical="top" wrapText="1"/>
    </xf>
    <xf numFmtId="4" fontId="52" fillId="0" borderId="68" xfId="0" applyNumberFormat="1" applyFont="1" applyBorder="1" applyAlignment="1">
      <alignment horizontal="right" vertical="center"/>
    </xf>
    <xf numFmtId="181" fontId="52" fillId="0" borderId="20" xfId="280" applyNumberFormat="1" applyFont="1" applyFill="1" applyBorder="1" applyAlignment="1" applyProtection="1">
      <alignment horizontal="left" wrapText="1"/>
    </xf>
    <xf numFmtId="181" fontId="52" fillId="0" borderId="17" xfId="280" applyNumberFormat="1" applyFont="1" applyFill="1" applyBorder="1" applyAlignment="1" applyProtection="1">
      <alignment horizontal="right" wrapText="1"/>
    </xf>
    <xf numFmtId="181" fontId="53" fillId="8" borderId="17" xfId="280" applyNumberFormat="1" applyFont="1" applyFill="1" applyBorder="1" applyAlignment="1" applyProtection="1">
      <alignment horizontal="right" wrapText="1"/>
    </xf>
    <xf numFmtId="0" fontId="53" fillId="0" borderId="0" xfId="0" applyFont="1" applyAlignment="1">
      <alignment horizontal="left"/>
    </xf>
    <xf numFmtId="0" fontId="53" fillId="0" borderId="0" xfId="0" applyFont="1" applyAlignment="1" applyProtection="1">
      <alignment horizontal="left"/>
      <protection locked="0"/>
    </xf>
    <xf numFmtId="0" fontId="54" fillId="0" borderId="0" xfId="0" applyFont="1" applyProtection="1">
      <protection locked="0"/>
    </xf>
    <xf numFmtId="0" fontId="53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66" fillId="26" borderId="115" xfId="0" applyFont="1" applyFill="1" applyBorder="1" applyAlignment="1">
      <alignment horizontal="center" vertical="center" wrapText="1"/>
    </xf>
    <xf numFmtId="0" fontId="66" fillId="26" borderId="99" xfId="0" applyFont="1" applyFill="1" applyBorder="1" applyAlignment="1">
      <alignment horizontal="center" vertical="center" wrapText="1"/>
    </xf>
    <xf numFmtId="0" fontId="66" fillId="26" borderId="106" xfId="0" applyFont="1" applyFill="1" applyBorder="1" applyAlignment="1">
      <alignment horizontal="center" vertical="center" wrapText="1"/>
    </xf>
    <xf numFmtId="0" fontId="66" fillId="26" borderId="100" xfId="0" applyFont="1" applyFill="1" applyBorder="1" applyAlignment="1">
      <alignment horizontal="center" vertical="center" wrapText="1"/>
    </xf>
    <xf numFmtId="9" fontId="53" fillId="25" borderId="99" xfId="0" applyNumberFormat="1" applyFont="1" applyFill="1" applyBorder="1" applyAlignment="1">
      <alignment horizontal="center" vertical="center" wrapText="1"/>
    </xf>
    <xf numFmtId="0" fontId="53" fillId="25" borderId="100" xfId="0" applyFont="1" applyFill="1" applyBorder="1" applyAlignment="1">
      <alignment horizontal="center" vertical="center" wrapText="1"/>
    </xf>
    <xf numFmtId="9" fontId="53" fillId="25" borderId="100" xfId="0" applyNumberFormat="1" applyFont="1" applyFill="1" applyBorder="1" applyAlignment="1">
      <alignment horizontal="center" vertical="center" wrapText="1"/>
    </xf>
    <xf numFmtId="184" fontId="53" fillId="25" borderId="99" xfId="0" applyNumberFormat="1" applyFont="1" applyFill="1" applyBorder="1" applyAlignment="1">
      <alignment horizontal="center" vertical="center" wrapText="1"/>
    </xf>
    <xf numFmtId="0" fontId="53" fillId="25" borderId="17" xfId="0" applyFont="1" applyFill="1" applyBorder="1" applyAlignment="1">
      <alignment horizontal="center" vertical="center" wrapText="1"/>
    </xf>
    <xf numFmtId="9" fontId="53" fillId="25" borderId="17" xfId="0" applyNumberFormat="1" applyFont="1" applyFill="1" applyBorder="1" applyAlignment="1">
      <alignment horizontal="center" vertical="center" wrapText="1"/>
    </xf>
    <xf numFmtId="184" fontId="53" fillId="25" borderId="22" xfId="0" applyNumberFormat="1" applyFont="1" applyFill="1" applyBorder="1" applyAlignment="1">
      <alignment horizontal="center" vertical="center" wrapText="1"/>
    </xf>
    <xf numFmtId="4" fontId="52" fillId="0" borderId="17" xfId="280" applyNumberFormat="1" applyFont="1" applyFill="1" applyBorder="1" applyAlignment="1" applyProtection="1">
      <alignment horizontal="right" wrapText="1"/>
      <protection locked="0"/>
    </xf>
    <xf numFmtId="0" fontId="64" fillId="0" borderId="98" xfId="232" applyFont="1" applyBorder="1" applyAlignment="1" applyProtection="1">
      <alignment horizontal="center"/>
      <protection locked="0"/>
    </xf>
    <xf numFmtId="164" fontId="65" fillId="0" borderId="95" xfId="282" applyNumberFormat="1" applyFont="1" applyBorder="1" applyAlignment="1" applyProtection="1">
      <alignment horizontal="center"/>
      <protection locked="0"/>
    </xf>
    <xf numFmtId="0" fontId="64" fillId="0" borderId="88" xfId="232" applyFont="1" applyBorder="1" applyAlignment="1" applyProtection="1">
      <alignment horizontal="center"/>
      <protection locked="0"/>
    </xf>
    <xf numFmtId="164" fontId="65" fillId="0" borderId="93" xfId="282" applyNumberFormat="1" applyFont="1" applyBorder="1" applyAlignment="1" applyProtection="1">
      <alignment horizontal="center"/>
      <protection locked="0"/>
    </xf>
    <xf numFmtId="0" fontId="64" fillId="0" borderId="89" xfId="232" applyFont="1" applyBorder="1" applyAlignment="1" applyProtection="1">
      <alignment horizontal="center"/>
      <protection locked="0"/>
    </xf>
    <xf numFmtId="164" fontId="65" fillId="0" borderId="94" xfId="282" applyNumberFormat="1" applyFont="1" applyBorder="1" applyAlignment="1" applyProtection="1">
      <alignment horizontal="center"/>
      <protection locked="0"/>
    </xf>
    <xf numFmtId="0" fontId="64" fillId="0" borderId="90" xfId="232" applyFont="1" applyBorder="1" applyAlignment="1" applyProtection="1">
      <alignment horizontal="center"/>
      <protection locked="0"/>
    </xf>
    <xf numFmtId="0" fontId="64" fillId="0" borderId="91" xfId="232" applyFont="1" applyBorder="1" applyAlignment="1" applyProtection="1">
      <alignment horizontal="center"/>
      <protection locked="0"/>
    </xf>
    <xf numFmtId="0" fontId="64" fillId="0" borderId="104" xfId="232" applyFont="1" applyBorder="1" applyAlignment="1" applyProtection="1">
      <alignment horizontal="center"/>
      <protection locked="0"/>
    </xf>
    <xf numFmtId="164" fontId="65" fillId="0" borderId="102" xfId="282" applyNumberFormat="1" applyFont="1" applyBorder="1" applyAlignment="1" applyProtection="1">
      <alignment horizontal="center"/>
      <protection locked="0"/>
    </xf>
    <xf numFmtId="0" fontId="64" fillId="0" borderId="105" xfId="232" applyFont="1" applyBorder="1" applyAlignment="1" applyProtection="1">
      <alignment horizontal="center"/>
      <protection locked="0"/>
    </xf>
    <xf numFmtId="164" fontId="65" fillId="0" borderId="105" xfId="282" applyNumberFormat="1" applyFont="1" applyBorder="1" applyAlignment="1" applyProtection="1">
      <alignment horizontal="center"/>
      <protection locked="0"/>
    </xf>
    <xf numFmtId="0" fontId="64" fillId="0" borderId="103" xfId="232" applyFont="1" applyBorder="1" applyAlignment="1" applyProtection="1">
      <alignment horizontal="center"/>
      <protection locked="0"/>
    </xf>
    <xf numFmtId="164" fontId="65" fillId="0" borderId="92" xfId="282" applyNumberFormat="1" applyFont="1" applyBorder="1" applyAlignment="1" applyProtection="1">
      <alignment horizontal="center"/>
      <protection locked="0"/>
    </xf>
    <xf numFmtId="164" fontId="65" fillId="0" borderId="96" xfId="282" applyNumberFormat="1" applyFont="1" applyBorder="1" applyAlignment="1" applyProtection="1">
      <alignment horizontal="center"/>
      <protection locked="0"/>
    </xf>
    <xf numFmtId="0" fontId="52" fillId="0" borderId="80" xfId="0" applyFont="1" applyBorder="1" applyAlignment="1" applyProtection="1">
      <alignment horizontal="center" vertical="center" wrapText="1"/>
      <protection locked="0"/>
    </xf>
    <xf numFmtId="0" fontId="52" fillId="0" borderId="61" xfId="0" applyFont="1" applyBorder="1" applyAlignment="1" applyProtection="1">
      <alignment horizontal="center" vertical="center" wrapText="1"/>
      <protection locked="0"/>
    </xf>
    <xf numFmtId="0" fontId="52" fillId="0" borderId="61" xfId="0" applyFont="1" applyBorder="1" applyAlignment="1" applyProtection="1">
      <alignment horizontal="center" wrapText="1"/>
      <protection locked="0"/>
    </xf>
    <xf numFmtId="0" fontId="52" fillId="0" borderId="62" xfId="0" applyFont="1" applyBorder="1" applyAlignment="1" applyProtection="1">
      <alignment horizontal="center" wrapText="1"/>
      <protection locked="0"/>
    </xf>
    <xf numFmtId="181" fontId="52" fillId="0" borderId="63" xfId="280" applyNumberFormat="1" applyFont="1" applyFill="1" applyBorder="1" applyAlignment="1" applyProtection="1">
      <alignment horizontal="center" wrapText="1"/>
      <protection locked="0"/>
    </xf>
    <xf numFmtId="181" fontId="52" fillId="0" borderId="64" xfId="280" applyNumberFormat="1" applyFont="1" applyFill="1" applyBorder="1" applyAlignment="1" applyProtection="1">
      <alignment horizontal="center" wrapText="1"/>
      <protection locked="0"/>
    </xf>
    <xf numFmtId="181" fontId="52" fillId="0" borderId="61" xfId="280" applyNumberFormat="1" applyFont="1" applyFill="1" applyBorder="1" applyAlignment="1" applyProtection="1">
      <alignment horizontal="center" wrapText="1"/>
      <protection locked="0"/>
    </xf>
    <xf numFmtId="181" fontId="52" fillId="0" borderId="65" xfId="280" applyNumberFormat="1" applyFont="1" applyFill="1" applyBorder="1" applyAlignment="1" applyProtection="1">
      <alignment horizontal="center" wrapText="1"/>
      <protection locked="0"/>
    </xf>
    <xf numFmtId="181" fontId="52" fillId="0" borderId="107" xfId="280" applyNumberFormat="1" applyFont="1" applyFill="1" applyBorder="1" applyAlignment="1" applyProtection="1">
      <alignment horizontal="center" wrapText="1"/>
      <protection locked="0"/>
    </xf>
    <xf numFmtId="181" fontId="52" fillId="0" borderId="62" xfId="280" applyNumberFormat="1" applyFont="1" applyFill="1" applyBorder="1" applyAlignment="1" applyProtection="1">
      <alignment horizontal="center" wrapText="1"/>
      <protection locked="0"/>
    </xf>
    <xf numFmtId="181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wrapText="1"/>
      <protection locked="0"/>
    </xf>
    <xf numFmtId="0" fontId="53" fillId="0" borderId="0" xfId="0" applyFont="1" applyAlignment="1" applyProtection="1">
      <alignment horizontal="right"/>
      <protection locked="0"/>
    </xf>
    <xf numFmtId="0" fontId="57" fillId="0" borderId="0" xfId="0" applyFont="1" applyProtection="1">
      <protection locked="0"/>
    </xf>
    <xf numFmtId="0" fontId="53" fillId="0" borderId="0" xfId="0" applyFont="1" applyProtection="1">
      <protection locked="0"/>
    </xf>
    <xf numFmtId="182" fontId="52" fillId="0" borderId="0" xfId="0" applyNumberFormat="1" applyFont="1" applyAlignment="1" applyProtection="1">
      <alignment horizontal="right"/>
      <protection locked="0"/>
    </xf>
    <xf numFmtId="0" fontId="58" fillId="0" borderId="0" xfId="0" applyFont="1" applyProtection="1">
      <protection locked="0"/>
    </xf>
    <xf numFmtId="0" fontId="69" fillId="0" borderId="0" xfId="0" applyFont="1" applyAlignment="1">
      <alignment horizontal="left"/>
    </xf>
    <xf numFmtId="0" fontId="57" fillId="8" borderId="17" xfId="0" applyFont="1" applyFill="1" applyBorder="1" applyAlignment="1">
      <alignment horizontal="center" vertical="center" wrapText="1"/>
    </xf>
    <xf numFmtId="0" fontId="53" fillId="0" borderId="127" xfId="0" applyFont="1" applyBorder="1" applyAlignment="1" applyProtection="1">
      <alignment horizontal="right"/>
      <protection locked="0"/>
    </xf>
    <xf numFmtId="0" fontId="53" fillId="31" borderId="20" xfId="0" applyFont="1" applyFill="1" applyBorder="1" applyAlignment="1">
      <alignment horizontal="center" vertical="center" wrapText="1"/>
    </xf>
    <xf numFmtId="0" fontId="53" fillId="31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 applyProtection="1">
      <alignment horizontal="center" vertical="center" wrapText="1"/>
      <protection locked="0"/>
    </xf>
    <xf numFmtId="0" fontId="52" fillId="0" borderId="17" xfId="0" applyFont="1" applyBorder="1" applyAlignment="1" applyProtection="1">
      <alignment horizontal="justify" vertical="center" wrapText="1"/>
      <protection locked="0"/>
    </xf>
    <xf numFmtId="3" fontId="52" fillId="0" borderId="17" xfId="0" applyNumberFormat="1" applyFont="1" applyBorder="1" applyAlignment="1" applyProtection="1">
      <alignment horizontal="center" vertical="center" wrapText="1"/>
      <protection locked="0"/>
    </xf>
    <xf numFmtId="3" fontId="52" fillId="32" borderId="17" xfId="0" applyNumberFormat="1" applyFont="1" applyFill="1" applyBorder="1" applyAlignment="1" applyProtection="1">
      <alignment horizontal="center" vertical="center" wrapText="1"/>
      <protection locked="0"/>
    </xf>
    <xf numFmtId="3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3" fontId="52" fillId="26" borderId="17" xfId="280" applyNumberFormat="1" applyFont="1" applyFill="1" applyBorder="1" applyAlignment="1" applyProtection="1">
      <alignment horizontal="center" vertical="center" wrapText="1"/>
      <protection locked="0"/>
    </xf>
    <xf numFmtId="3" fontId="53" fillId="8" borderId="17" xfId="280" applyNumberFormat="1" applyFont="1" applyFill="1" applyBorder="1" applyAlignment="1" applyProtection="1">
      <alignment horizontal="center" vertical="center" wrapText="1"/>
    </xf>
    <xf numFmtId="3" fontId="53" fillId="31" borderId="17" xfId="280" applyNumberFormat="1" applyFont="1" applyFill="1" applyBorder="1" applyAlignment="1" applyProtection="1">
      <alignment horizontal="center" vertical="center" wrapText="1"/>
    </xf>
    <xf numFmtId="0" fontId="52" fillId="32" borderId="0" xfId="0" applyFont="1" applyFill="1" applyAlignment="1" applyProtection="1">
      <alignment horizontal="left" vertical="center" wrapText="1"/>
      <protection locked="0"/>
    </xf>
    <xf numFmtId="4" fontId="54" fillId="32" borderId="17" xfId="0" applyNumberFormat="1" applyFont="1" applyFill="1" applyBorder="1" applyAlignment="1" applyProtection="1">
      <alignment horizontal="center" vertical="center" wrapText="1"/>
      <protection locked="0"/>
    </xf>
    <xf numFmtId="4" fontId="54" fillId="0" borderId="17" xfId="0" applyNumberFormat="1" applyFont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 applyProtection="1">
      <alignment horizontal="left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77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2" fillId="0" borderId="78" xfId="0" applyFont="1" applyBorder="1" applyAlignment="1">
      <alignment vertical="center" wrapText="1"/>
    </xf>
    <xf numFmtId="0" fontId="52" fillId="0" borderId="79" xfId="0" applyFont="1" applyBorder="1" applyAlignment="1">
      <alignment vertical="center" wrapText="1"/>
    </xf>
    <xf numFmtId="0" fontId="52" fillId="0" borderId="71" xfId="0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 wrapText="1"/>
    </xf>
    <xf numFmtId="0" fontId="52" fillId="0" borderId="71" xfId="0" applyFont="1" applyBorder="1" applyAlignment="1">
      <alignment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right" vertical="center" wrapText="1"/>
    </xf>
    <xf numFmtId="0" fontId="53" fillId="0" borderId="81" xfId="0" applyFont="1" applyBorder="1" applyAlignment="1" applyProtection="1">
      <alignment horizontal="center" vertical="center" textRotation="90" wrapText="1"/>
      <protection locked="0"/>
    </xf>
    <xf numFmtId="0" fontId="63" fillId="0" borderId="66" xfId="0" applyFont="1" applyBorder="1" applyAlignment="1" applyProtection="1">
      <alignment horizontal="center" vertical="center" textRotation="90" wrapText="1"/>
      <protection locked="0"/>
    </xf>
    <xf numFmtId="183" fontId="64" fillId="0" borderId="97" xfId="282" applyNumberFormat="1" applyFont="1" applyBorder="1" applyAlignment="1" applyProtection="1">
      <alignment horizontal="center" vertical="center" wrapText="1"/>
      <protection locked="0"/>
    </xf>
    <xf numFmtId="183" fontId="64" fillId="0" borderId="82" xfId="282" applyNumberFormat="1" applyFont="1" applyBorder="1" applyAlignment="1" applyProtection="1">
      <alignment horizontal="center" vertical="center" wrapText="1"/>
      <protection locked="0"/>
    </xf>
    <xf numFmtId="183" fontId="64" fillId="0" borderId="83" xfId="282" applyNumberFormat="1" applyFont="1" applyBorder="1" applyAlignment="1" applyProtection="1">
      <alignment horizontal="center" vertical="center" wrapText="1"/>
      <protection locked="0"/>
    </xf>
    <xf numFmtId="183" fontId="64" fillId="0" borderId="84" xfId="282" applyNumberFormat="1" applyFont="1" applyBorder="1" applyAlignment="1" applyProtection="1">
      <alignment horizontal="center" vertical="center" wrapText="1"/>
      <protection locked="0"/>
    </xf>
    <xf numFmtId="183" fontId="64" fillId="0" borderId="85" xfId="282" applyNumberFormat="1" applyFont="1" applyBorder="1" applyAlignment="1" applyProtection="1">
      <alignment horizontal="center" vertical="center" wrapText="1"/>
      <protection locked="0"/>
    </xf>
    <xf numFmtId="183" fontId="64" fillId="0" borderId="86" xfId="282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183" fontId="62" fillId="0" borderId="82" xfId="282" applyNumberFormat="1" applyFont="1" applyBorder="1" applyAlignment="1" applyProtection="1">
      <alignment horizontal="center" vertical="center" wrapText="1"/>
      <protection locked="0"/>
    </xf>
    <xf numFmtId="183" fontId="62" fillId="0" borderId="85" xfId="282" applyNumberFormat="1" applyFont="1" applyBorder="1" applyAlignment="1" applyProtection="1">
      <alignment horizontal="center" vertical="center" wrapText="1"/>
      <protection locked="0"/>
    </xf>
    <xf numFmtId="0" fontId="62" fillId="0" borderId="86" xfId="232" applyFont="1" applyBorder="1" applyAlignment="1" applyProtection="1">
      <alignment horizontal="center" vertical="center" wrapText="1"/>
      <protection locked="0"/>
    </xf>
    <xf numFmtId="0" fontId="62" fillId="0" borderId="82" xfId="232" applyFont="1" applyBorder="1" applyAlignment="1" applyProtection="1">
      <alignment horizontal="center" vertical="center" wrapText="1"/>
      <protection locked="0"/>
    </xf>
    <xf numFmtId="0" fontId="62" fillId="0" borderId="85" xfId="232" applyFont="1" applyBorder="1" applyAlignment="1" applyProtection="1">
      <alignment horizontal="center" vertical="center" wrapText="1"/>
      <protection locked="0"/>
    </xf>
    <xf numFmtId="0" fontId="62" fillId="0" borderId="87" xfId="232" applyFont="1" applyBorder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left"/>
      <protection locked="0"/>
    </xf>
    <xf numFmtId="0" fontId="67" fillId="25" borderId="122" xfId="0" applyFont="1" applyFill="1" applyBorder="1" applyAlignment="1">
      <alignment horizontal="center" vertical="center" wrapText="1"/>
    </xf>
    <xf numFmtId="0" fontId="67" fillId="25" borderId="10" xfId="0" applyFont="1" applyFill="1" applyBorder="1" applyAlignment="1">
      <alignment horizontal="center" vertical="center" wrapText="1"/>
    </xf>
    <xf numFmtId="0" fontId="67" fillId="25" borderId="123" xfId="0" applyFont="1" applyFill="1" applyBorder="1" applyAlignment="1">
      <alignment horizontal="center" vertical="center" wrapText="1"/>
    </xf>
    <xf numFmtId="0" fontId="67" fillId="25" borderId="110" xfId="0" applyFont="1" applyFill="1" applyBorder="1" applyAlignment="1">
      <alignment horizontal="center" vertical="center" wrapText="1"/>
    </xf>
    <xf numFmtId="0" fontId="67" fillId="25" borderId="116" xfId="0" applyFont="1" applyFill="1" applyBorder="1" applyAlignment="1">
      <alignment horizontal="center" vertical="center" wrapText="1"/>
    </xf>
    <xf numFmtId="0" fontId="53" fillId="27" borderId="110" xfId="0" applyFont="1" applyFill="1" applyBorder="1" applyAlignment="1">
      <alignment horizontal="center" vertical="center" wrapText="1"/>
    </xf>
    <xf numFmtId="0" fontId="53" fillId="27" borderId="112" xfId="0" applyFont="1" applyFill="1" applyBorder="1" applyAlignment="1">
      <alignment horizontal="center" vertical="center" wrapText="1"/>
    </xf>
    <xf numFmtId="0" fontId="0" fillId="28" borderId="113" xfId="0" applyFill="1" applyBorder="1" applyAlignment="1">
      <alignment horizontal="center" vertical="center" wrapText="1"/>
    </xf>
    <xf numFmtId="0" fontId="53" fillId="29" borderId="117" xfId="0" applyFont="1" applyFill="1" applyBorder="1" applyAlignment="1">
      <alignment horizontal="center" vertical="center" wrapText="1"/>
    </xf>
    <xf numFmtId="0" fontId="53" fillId="25" borderId="108" xfId="0" applyFont="1" applyFill="1" applyBorder="1" applyAlignment="1">
      <alignment horizontal="center" vertical="center" wrapText="1"/>
    </xf>
    <xf numFmtId="0" fontId="53" fillId="25" borderId="101" xfId="0" applyFont="1" applyFill="1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53" fillId="25" borderId="118" xfId="0" applyFont="1" applyFill="1" applyBorder="1" applyAlignment="1">
      <alignment horizontal="center" vertical="center" wrapText="1"/>
    </xf>
    <xf numFmtId="0" fontId="53" fillId="25" borderId="119" xfId="0" applyFont="1" applyFill="1" applyBorder="1" applyAlignment="1">
      <alignment horizontal="center" vertical="center" wrapText="1"/>
    </xf>
    <xf numFmtId="0" fontId="53" fillId="25" borderId="120" xfId="0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123" xfId="0" applyFont="1" applyBorder="1" applyAlignment="1">
      <alignment horizontal="center" vertical="center" wrapText="1"/>
    </xf>
    <xf numFmtId="0" fontId="53" fillId="29" borderId="124" xfId="0" applyFont="1" applyFill="1" applyBorder="1" applyAlignment="1">
      <alignment horizontal="center" vertical="center" wrapText="1"/>
    </xf>
    <xf numFmtId="0" fontId="0" fillId="30" borderId="124" xfId="0" applyFill="1" applyBorder="1" applyAlignment="1">
      <alignment horizontal="center" vertical="center" wrapText="1"/>
    </xf>
    <xf numFmtId="0" fontId="66" fillId="26" borderId="126" xfId="0" applyFont="1" applyFill="1" applyBorder="1" applyAlignment="1">
      <alignment horizontal="center" vertical="center" wrapText="1"/>
    </xf>
    <xf numFmtId="0" fontId="0" fillId="0" borderId="101" xfId="0" applyBorder="1"/>
    <xf numFmtId="0" fontId="0" fillId="0" borderId="99" xfId="0" applyBorder="1"/>
    <xf numFmtId="0" fontId="53" fillId="25" borderId="121" xfId="0" applyFont="1" applyFill="1" applyBorder="1" applyAlignment="1">
      <alignment horizontal="center" vertical="center" wrapText="1"/>
    </xf>
    <xf numFmtId="0" fontId="53" fillId="25" borderId="111" xfId="0" applyFont="1" applyFill="1" applyBorder="1" applyAlignment="1">
      <alignment horizontal="center" vertical="center" wrapText="1"/>
    </xf>
    <xf numFmtId="0" fontId="53" fillId="27" borderId="111" xfId="0" applyFont="1" applyFill="1" applyBorder="1" applyAlignment="1">
      <alignment horizontal="center" vertical="center" wrapText="1"/>
    </xf>
    <xf numFmtId="0" fontId="53" fillId="25" borderId="124" xfId="0" applyFont="1" applyFill="1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53" fillId="25" borderId="117" xfId="0" applyFont="1" applyFill="1" applyBorder="1" applyAlignment="1">
      <alignment horizontal="center" vertical="center" wrapText="1"/>
    </xf>
    <xf numFmtId="0" fontId="53" fillId="27" borderId="109" xfId="0" applyFont="1" applyFill="1" applyBorder="1" applyAlignment="1">
      <alignment horizontal="center" vertical="center" wrapText="1"/>
    </xf>
    <xf numFmtId="0" fontId="0" fillId="28" borderId="114" xfId="0" applyFill="1" applyBorder="1" applyAlignment="1">
      <alignment horizontal="center" vertical="center" wrapText="1"/>
    </xf>
    <xf numFmtId="0" fontId="53" fillId="25" borderId="125" xfId="0" applyFont="1" applyFill="1" applyBorder="1" applyAlignment="1">
      <alignment horizontal="center" vertical="center" wrapText="1"/>
    </xf>
    <xf numFmtId="0" fontId="0" fillId="0" borderId="125" xfId="0" applyBorder="1"/>
    <xf numFmtId="0" fontId="53" fillId="25" borderId="99" xfId="0" applyFont="1" applyFill="1" applyBorder="1" applyAlignment="1">
      <alignment horizontal="center" vertical="center" wrapText="1"/>
    </xf>
    <xf numFmtId="4" fontId="54" fillId="0" borderId="0" xfId="0" applyNumberFormat="1" applyFont="1" applyAlignment="1">
      <alignment horizontal="left" vertical="top" wrapText="1"/>
    </xf>
    <xf numFmtId="0" fontId="52" fillId="0" borderId="26" xfId="0" applyFont="1" applyBorder="1" applyAlignment="1">
      <alignment horizontal="left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6" xfId="0" applyFont="1" applyBorder="1" applyAlignment="1">
      <alignment vertical="center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2" fillId="0" borderId="0" xfId="228" applyFont="1" applyAlignment="1">
      <alignment horizontal="left" vertical="center" wrapText="1"/>
    </xf>
    <xf numFmtId="0" fontId="54" fillId="0" borderId="20" xfId="0" applyFont="1" applyBorder="1" applyAlignment="1" applyProtection="1">
      <alignment horizontal="justify" vertical="center" wrapText="1"/>
      <protection locked="0"/>
    </xf>
    <xf numFmtId="0" fontId="54" fillId="0" borderId="17" xfId="0" applyFont="1" applyBorder="1" applyAlignment="1" applyProtection="1">
      <alignment horizontal="justify" vertical="center" wrapText="1"/>
      <protection locked="0"/>
    </xf>
    <xf numFmtId="0" fontId="54" fillId="0" borderId="17" xfId="379" applyFont="1" applyBorder="1" applyAlignment="1" applyProtection="1">
      <alignment horizontal="center" vertical="center" wrapText="1"/>
      <protection locked="0"/>
    </xf>
    <xf numFmtId="0" fontId="54" fillId="0" borderId="17" xfId="0" applyFont="1" applyBorder="1" applyAlignment="1" applyProtection="1">
      <alignment horizontal="center" vertical="center" wrapText="1"/>
      <protection locked="0"/>
    </xf>
    <xf numFmtId="0" fontId="52" fillId="32" borderId="0" xfId="0" applyFont="1" applyFill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left" vertical="center" wrapText="1"/>
      <protection locked="0"/>
    </xf>
    <xf numFmtId="0" fontId="52" fillId="0" borderId="0" xfId="0" applyFont="1" applyAlignment="1">
      <alignment horizontal="left" vertical="center" wrapText="1"/>
    </xf>
    <xf numFmtId="0" fontId="57" fillId="8" borderId="20" xfId="0" applyFont="1" applyFill="1" applyBorder="1" applyAlignment="1">
      <alignment horizontal="center" vertical="center" wrapText="1"/>
    </xf>
    <xf numFmtId="0" fontId="53" fillId="0" borderId="0" xfId="0" applyFont="1" applyAlignment="1" applyProtection="1">
      <alignment horizontal="right"/>
      <protection locked="0"/>
    </xf>
    <xf numFmtId="0" fontId="53" fillId="31" borderId="20" xfId="0" applyFont="1" applyFill="1" applyBorder="1" applyAlignment="1">
      <alignment horizontal="center" vertical="center" wrapText="1"/>
    </xf>
    <xf numFmtId="0" fontId="53" fillId="31" borderId="17" xfId="0" applyFont="1" applyFill="1" applyBorder="1" applyAlignment="1">
      <alignment horizontal="center" vertical="center" wrapText="1"/>
    </xf>
    <xf numFmtId="0" fontId="54" fillId="0" borderId="72" xfId="0" applyFont="1" applyBorder="1" applyAlignment="1">
      <alignment horizontal="left" vertical="center" wrapText="1"/>
    </xf>
    <xf numFmtId="0" fontId="54" fillId="0" borderId="70" xfId="0" applyFont="1" applyBorder="1" applyAlignment="1">
      <alignment horizontal="left" vertical="center" wrapText="1"/>
    </xf>
    <xf numFmtId="0" fontId="54" fillId="0" borderId="73" xfId="0" applyFont="1" applyBorder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7" fillId="24" borderId="72" xfId="0" applyFont="1" applyFill="1" applyBorder="1" applyAlignment="1">
      <alignment horizontal="center" vertical="center" wrapText="1"/>
    </xf>
    <xf numFmtId="0" fontId="57" fillId="24" borderId="70" xfId="0" applyFont="1" applyFill="1" applyBorder="1" applyAlignment="1">
      <alignment horizontal="center" vertical="center" wrapText="1"/>
    </xf>
    <xf numFmtId="0" fontId="57" fillId="24" borderId="73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81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</cellXfs>
  <cellStyles count="38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379" xr:uid="{98C7609C-D95F-4447-AEB5-549A812EB37C}"/>
    <cellStyle name="Normal 2" xfId="232" xr:uid="{00000000-0005-0000-0000-0000E8000000}"/>
    <cellStyle name="Normal 2 2" xfId="233" xr:uid="{00000000-0005-0000-0000-0000E9000000}"/>
    <cellStyle name="Normal 2 3" xfId="234" xr:uid="{00000000-0005-0000-0000-0000EA000000}"/>
    <cellStyle name="Normal 2 3 2" xfId="235" xr:uid="{00000000-0005-0000-0000-0000EB000000}"/>
    <cellStyle name="Normal 2 3_00_Decisão Anexo V 2015_MEMORIAL_Oficial SOF" xfId="236" xr:uid="{00000000-0005-0000-0000-0000EC000000}"/>
    <cellStyle name="Normal 2 4" xfId="237" xr:uid="{00000000-0005-0000-0000-0000ED000000}"/>
    <cellStyle name="Normal 2 5" xfId="238" xr:uid="{00000000-0005-0000-0000-0000EE000000}"/>
    <cellStyle name="Normal 2 6" xfId="239" xr:uid="{00000000-0005-0000-0000-0000EF000000}"/>
    <cellStyle name="Normal 2_00_Decisão Anexo V 2015_MEMORIAL_Oficial SOF" xfId="240" xr:uid="{00000000-0005-0000-0000-0000F0000000}"/>
    <cellStyle name="Normal 3" xfId="241" xr:uid="{00000000-0005-0000-0000-0000F1000000}"/>
    <cellStyle name="Normal 3 2" xfId="242" xr:uid="{00000000-0005-0000-0000-0000F2000000}"/>
    <cellStyle name="Normal 3_05_Impactos_Demais PLs_2013_Dados CNJ de jul-12" xfId="243" xr:uid="{00000000-0005-0000-0000-0000F3000000}"/>
    <cellStyle name="Normal 4" xfId="244" xr:uid="{00000000-0005-0000-0000-0000F4000000}"/>
    <cellStyle name="Normal 5" xfId="245" xr:uid="{00000000-0005-0000-0000-0000F5000000}"/>
    <cellStyle name="Normal 6" xfId="246" xr:uid="{00000000-0005-0000-0000-0000F6000000}"/>
    <cellStyle name="Normal 7" xfId="247" xr:uid="{00000000-0005-0000-0000-0000F7000000}"/>
    <cellStyle name="Normal 8" xfId="248" xr:uid="{00000000-0005-0000-0000-0000F8000000}"/>
    <cellStyle name="Normal 9" xfId="249" xr:uid="{00000000-0005-0000-0000-0000F9000000}"/>
    <cellStyle name="Nota 2" xfId="250" xr:uid="{00000000-0005-0000-0000-0000FA000000}"/>
    <cellStyle name="Nota 2 2" xfId="251" xr:uid="{00000000-0005-0000-0000-0000FB000000}"/>
    <cellStyle name="Nota 2_00_Decisão Anexo V 2015_MEMORIAL_Oficial SOF" xfId="252" xr:uid="{00000000-0005-0000-0000-0000FC000000}"/>
    <cellStyle name="Nota 3" xfId="253" xr:uid="{00000000-0005-0000-0000-0000FD000000}"/>
    <cellStyle name="Nota 4" xfId="254" xr:uid="{00000000-0005-0000-0000-0000FE000000}"/>
    <cellStyle name="Note" xfId="255" xr:uid="{00000000-0005-0000-0000-0000FF000000}"/>
    <cellStyle name="Output" xfId="256" xr:uid="{00000000-0005-0000-0000-000000010000}"/>
    <cellStyle name="Percent_Agenda" xfId="257" xr:uid="{00000000-0005-0000-0000-000001010000}"/>
    <cellStyle name="Percentual" xfId="258" xr:uid="{00000000-0005-0000-0000-000002010000}"/>
    <cellStyle name="Ponto" xfId="259" xr:uid="{00000000-0005-0000-0000-000003010000}"/>
    <cellStyle name="Porcentagem 10" xfId="260" xr:uid="{00000000-0005-0000-0000-000004010000}"/>
    <cellStyle name="Porcentagem 2" xfId="261" xr:uid="{00000000-0005-0000-0000-000005010000}"/>
    <cellStyle name="Porcentagem 2 2" xfId="262" xr:uid="{00000000-0005-0000-0000-000006010000}"/>
    <cellStyle name="Porcentagem 2_FCDF 2014_2ª Versão" xfId="263" xr:uid="{00000000-0005-0000-0000-000007010000}"/>
    <cellStyle name="Porcentagem 3" xfId="264" xr:uid="{00000000-0005-0000-0000-000008010000}"/>
    <cellStyle name="Porcentagem 4" xfId="265" xr:uid="{00000000-0005-0000-0000-000009010000}"/>
    <cellStyle name="Porcentagem 5" xfId="266" xr:uid="{00000000-0005-0000-0000-00000A010000}"/>
    <cellStyle name="Porcentagem 6" xfId="267" xr:uid="{00000000-0005-0000-0000-00000B010000}"/>
    <cellStyle name="Porcentagem 7" xfId="268" xr:uid="{00000000-0005-0000-0000-00000C010000}"/>
    <cellStyle name="Porcentagem 8" xfId="269" xr:uid="{00000000-0005-0000-0000-00000D010000}"/>
    <cellStyle name="Porcentagem 9" xfId="270" xr:uid="{00000000-0005-0000-0000-00000E010000}"/>
    <cellStyle name="rodape" xfId="271" xr:uid="{00000000-0005-0000-0000-00000F010000}"/>
    <cellStyle name="Saída 2" xfId="272" xr:uid="{00000000-0005-0000-0000-000010010000}"/>
    <cellStyle name="Saída 2 2" xfId="273" xr:uid="{00000000-0005-0000-0000-000011010000}"/>
    <cellStyle name="Saída 2_05_Impactos_Demais PLs_2013_Dados CNJ de jul-12" xfId="274" xr:uid="{00000000-0005-0000-0000-000012010000}"/>
    <cellStyle name="Saída 3" xfId="275" xr:uid="{00000000-0005-0000-0000-000013010000}"/>
    <cellStyle name="Saída 4" xfId="276" xr:uid="{00000000-0005-0000-0000-000014010000}"/>
    <cellStyle name="Sep. milhar [0]" xfId="277" xr:uid="{00000000-0005-0000-0000-000015010000}"/>
    <cellStyle name="Sep. milhar [2]" xfId="278" xr:uid="{00000000-0005-0000-0000-000016010000}"/>
    <cellStyle name="Separador de m" xfId="279" xr:uid="{00000000-0005-0000-0000-000017010000}"/>
    <cellStyle name="Separador de milhares 10" xfId="281" xr:uid="{00000000-0005-0000-0000-000019010000}"/>
    <cellStyle name="Separador de milhares 2" xfId="282" xr:uid="{00000000-0005-0000-0000-00001A010000}"/>
    <cellStyle name="Separador de milhares 2 2" xfId="283" xr:uid="{00000000-0005-0000-0000-00001B010000}"/>
    <cellStyle name="Separador de milhares 2 2 3" xfId="284" xr:uid="{00000000-0005-0000-0000-00001C010000}"/>
    <cellStyle name="Separador de milhares 2 2 6" xfId="285" xr:uid="{00000000-0005-0000-0000-00001D010000}"/>
    <cellStyle name="Separador de milhares 2 2_00_Decisão Anexo V 2015_MEMORIAL_Oficial SOF" xfId="286" xr:uid="{00000000-0005-0000-0000-00001E010000}"/>
    <cellStyle name="Separador de milhares 2 3" xfId="287" xr:uid="{00000000-0005-0000-0000-00001F010000}"/>
    <cellStyle name="Separador de milhares 2 3 2" xfId="288" xr:uid="{00000000-0005-0000-0000-000020010000}"/>
    <cellStyle name="Separador de milhares 2 3 2 2" xfId="289" xr:uid="{00000000-0005-0000-0000-000021010000}"/>
    <cellStyle name="Separador de milhares 2 3 2 2 2" xfId="290" xr:uid="{00000000-0005-0000-0000-000022010000}"/>
    <cellStyle name="Separador de milhares 2 3 2 2_00_Decisão Anexo V 2015_MEMORIAL_Oficial SOF" xfId="291" xr:uid="{00000000-0005-0000-0000-000023010000}"/>
    <cellStyle name="Separador de milhares 2 3 2_00_Decisão Anexo V 2015_MEMORIAL_Oficial SOF" xfId="292" xr:uid="{00000000-0005-0000-0000-000024010000}"/>
    <cellStyle name="Separador de milhares 2 3 3" xfId="293" xr:uid="{00000000-0005-0000-0000-000025010000}"/>
    <cellStyle name="Separador de milhares 2 3_00_Decisão Anexo V 2015_MEMORIAL_Oficial SOF" xfId="294" xr:uid="{00000000-0005-0000-0000-000026010000}"/>
    <cellStyle name="Separador de milhares 2 4" xfId="295" xr:uid="{00000000-0005-0000-0000-000027010000}"/>
    <cellStyle name="Separador de milhares 2 5" xfId="296" xr:uid="{00000000-0005-0000-0000-000028010000}"/>
    <cellStyle name="Separador de milhares 2 5 2" xfId="297" xr:uid="{00000000-0005-0000-0000-000029010000}"/>
    <cellStyle name="Separador de milhares 2 5_00_Decisão Anexo V 2015_MEMORIAL_Oficial SOF" xfId="298" xr:uid="{00000000-0005-0000-0000-00002A010000}"/>
    <cellStyle name="Separador de milhares 2_00_Decisão Anexo V 2015_MEMORIAL_Oficial SOF" xfId="299" xr:uid="{00000000-0005-0000-0000-00002B010000}"/>
    <cellStyle name="Separador de milhares 3" xfId="300" xr:uid="{00000000-0005-0000-0000-00002C010000}"/>
    <cellStyle name="Separador de milhares 3 2" xfId="301" xr:uid="{00000000-0005-0000-0000-00002D010000}"/>
    <cellStyle name="Separador de milhares 3 3" xfId="302" xr:uid="{00000000-0005-0000-0000-00002E010000}"/>
    <cellStyle name="Separador de milhares 3_00_Decisão Anexo V 2015_MEMORIAL_Oficial SOF" xfId="303" xr:uid="{00000000-0005-0000-0000-00002F010000}"/>
    <cellStyle name="Separador de milhares 4" xfId="304" xr:uid="{00000000-0005-0000-0000-000030010000}"/>
    <cellStyle name="Separador de milhares 5" xfId="305" xr:uid="{00000000-0005-0000-0000-000031010000}"/>
    <cellStyle name="Separador de milhares 6" xfId="306" xr:uid="{00000000-0005-0000-0000-000032010000}"/>
    <cellStyle name="Separador de milhares 7" xfId="307" xr:uid="{00000000-0005-0000-0000-000033010000}"/>
    <cellStyle name="Separador de milhares 8" xfId="308" xr:uid="{00000000-0005-0000-0000-000034010000}"/>
    <cellStyle name="Separador de milhares 9" xfId="309" xr:uid="{00000000-0005-0000-0000-000035010000}"/>
    <cellStyle name="Separador de milhares_Estrutura Remuneratória de Militares_Matriz Impactos" xfId="310" xr:uid="{00000000-0005-0000-0000-000036010000}"/>
    <cellStyle name="TableStyleLight1" xfId="311" xr:uid="{00000000-0005-0000-0000-000037010000}"/>
    <cellStyle name="TableStyleLight1 2" xfId="312" xr:uid="{00000000-0005-0000-0000-000038010000}"/>
    <cellStyle name="TableStyleLight1 3" xfId="313" xr:uid="{00000000-0005-0000-0000-000039010000}"/>
    <cellStyle name="TableStyleLight1 5" xfId="314" xr:uid="{00000000-0005-0000-0000-00003A010000}"/>
    <cellStyle name="TableStyleLight1_00_Decisão Anexo V 2015_MEMORIAL_Oficial SOF" xfId="315" xr:uid="{00000000-0005-0000-0000-00003B010000}"/>
    <cellStyle name="Texto de Aviso 2" xfId="316" xr:uid="{00000000-0005-0000-0000-00003C010000}"/>
    <cellStyle name="Texto de Aviso 2 2" xfId="317" xr:uid="{00000000-0005-0000-0000-00003D010000}"/>
    <cellStyle name="Texto de Aviso 2_05_Impactos_Demais PLs_2013_Dados CNJ de jul-12" xfId="318" xr:uid="{00000000-0005-0000-0000-00003E010000}"/>
    <cellStyle name="Texto de Aviso 3" xfId="319" xr:uid="{00000000-0005-0000-0000-00003F010000}"/>
    <cellStyle name="Texto de Aviso 4" xfId="320" xr:uid="{00000000-0005-0000-0000-000040010000}"/>
    <cellStyle name="Texto Explicativo 2" xfId="321" xr:uid="{00000000-0005-0000-0000-000041010000}"/>
    <cellStyle name="Texto Explicativo 2 2" xfId="322" xr:uid="{00000000-0005-0000-0000-000042010000}"/>
    <cellStyle name="Texto Explicativo 2_05_Impactos_Demais PLs_2013_Dados CNJ de jul-12" xfId="323" xr:uid="{00000000-0005-0000-0000-000043010000}"/>
    <cellStyle name="Texto Explicativo 3" xfId="324" xr:uid="{00000000-0005-0000-0000-000044010000}"/>
    <cellStyle name="Texto Explicativo 4" xfId="325" xr:uid="{00000000-0005-0000-0000-000045010000}"/>
    <cellStyle name="Texto, derecha" xfId="326" xr:uid="{00000000-0005-0000-0000-000046010000}"/>
    <cellStyle name="Texto, izquierda" xfId="327" xr:uid="{00000000-0005-0000-0000-000047010000}"/>
    <cellStyle name="Title" xfId="328" xr:uid="{00000000-0005-0000-0000-000048010000}"/>
    <cellStyle name="Titulo" xfId="329" xr:uid="{00000000-0005-0000-0000-000049010000}"/>
    <cellStyle name="Título 1 1" xfId="330" xr:uid="{00000000-0005-0000-0000-00004A010000}"/>
    <cellStyle name="Título 1 2" xfId="331" xr:uid="{00000000-0005-0000-0000-00004B010000}"/>
    <cellStyle name="Título 1 2 2" xfId="332" xr:uid="{00000000-0005-0000-0000-00004C010000}"/>
    <cellStyle name="Título 1 2_05_Impactos_Demais PLs_2013_Dados CNJ de jul-12" xfId="333" xr:uid="{00000000-0005-0000-0000-00004D010000}"/>
    <cellStyle name="Título 1 3" xfId="334" xr:uid="{00000000-0005-0000-0000-00004E010000}"/>
    <cellStyle name="Título 1 4" xfId="335" xr:uid="{00000000-0005-0000-0000-00004F010000}"/>
    <cellStyle name="Título 10" xfId="336" xr:uid="{00000000-0005-0000-0000-000050010000}"/>
    <cellStyle name="Título 11" xfId="337" xr:uid="{00000000-0005-0000-0000-000051010000}"/>
    <cellStyle name="Título 2 2" xfId="338" xr:uid="{00000000-0005-0000-0000-000052010000}"/>
    <cellStyle name="Título 2 2 2" xfId="339" xr:uid="{00000000-0005-0000-0000-000053010000}"/>
    <cellStyle name="Título 2 2_05_Impactos_Demais PLs_2013_Dados CNJ de jul-12" xfId="340" xr:uid="{00000000-0005-0000-0000-000054010000}"/>
    <cellStyle name="Título 2 3" xfId="341" xr:uid="{00000000-0005-0000-0000-000055010000}"/>
    <cellStyle name="Título 2 4" xfId="342" xr:uid="{00000000-0005-0000-0000-000056010000}"/>
    <cellStyle name="Título 3 2" xfId="343" xr:uid="{00000000-0005-0000-0000-000057010000}"/>
    <cellStyle name="Título 3 2 2" xfId="344" xr:uid="{00000000-0005-0000-0000-000058010000}"/>
    <cellStyle name="Título 3 2_05_Impactos_Demais PLs_2013_Dados CNJ de jul-12" xfId="345" xr:uid="{00000000-0005-0000-0000-000059010000}"/>
    <cellStyle name="Título 3 3" xfId="346" xr:uid="{00000000-0005-0000-0000-00005A010000}"/>
    <cellStyle name="Título 3 4" xfId="347" xr:uid="{00000000-0005-0000-0000-00005B010000}"/>
    <cellStyle name="Título 4 2" xfId="348" xr:uid="{00000000-0005-0000-0000-00005C010000}"/>
    <cellStyle name="Título 4 2 2" xfId="349" xr:uid="{00000000-0005-0000-0000-00005D010000}"/>
    <cellStyle name="Título 4 2_05_Impactos_Demais PLs_2013_Dados CNJ de jul-12" xfId="350" xr:uid="{00000000-0005-0000-0000-00005E010000}"/>
    <cellStyle name="Título 4 3" xfId="351" xr:uid="{00000000-0005-0000-0000-00005F010000}"/>
    <cellStyle name="Título 4 4" xfId="352" xr:uid="{00000000-0005-0000-0000-000060010000}"/>
    <cellStyle name="Título 5" xfId="353" xr:uid="{00000000-0005-0000-0000-000061010000}"/>
    <cellStyle name="Título 5 2" xfId="354" xr:uid="{00000000-0005-0000-0000-000062010000}"/>
    <cellStyle name="Título 5 3" xfId="355" xr:uid="{00000000-0005-0000-0000-000063010000}"/>
    <cellStyle name="Título 5_05_Impactos_Demais PLs_2013_Dados CNJ de jul-12" xfId="356" xr:uid="{00000000-0005-0000-0000-000064010000}"/>
    <cellStyle name="Título 6" xfId="357" xr:uid="{00000000-0005-0000-0000-000065010000}"/>
    <cellStyle name="Título 6 2" xfId="358" xr:uid="{00000000-0005-0000-0000-000066010000}"/>
    <cellStyle name="Título 6_34" xfId="359" xr:uid="{00000000-0005-0000-0000-000067010000}"/>
    <cellStyle name="Título 7" xfId="360" xr:uid="{00000000-0005-0000-0000-000068010000}"/>
    <cellStyle name="Título 8" xfId="361" xr:uid="{00000000-0005-0000-0000-000069010000}"/>
    <cellStyle name="Título 9" xfId="362" xr:uid="{00000000-0005-0000-0000-00006A010000}"/>
    <cellStyle name="Titulo_00_Equalização ASMED_SOF" xfId="363" xr:uid="{00000000-0005-0000-0000-00006B010000}"/>
    <cellStyle name="Titulo1" xfId="364" xr:uid="{00000000-0005-0000-0000-00006C010000}"/>
    <cellStyle name="Titulo2" xfId="365" xr:uid="{00000000-0005-0000-0000-00006D010000}"/>
    <cellStyle name="Total 2" xfId="366" xr:uid="{00000000-0005-0000-0000-00006E010000}"/>
    <cellStyle name="Total 2 2" xfId="367" xr:uid="{00000000-0005-0000-0000-00006F010000}"/>
    <cellStyle name="Total 2_05_Impactos_Demais PLs_2013_Dados CNJ de jul-12" xfId="368" xr:uid="{00000000-0005-0000-0000-000070010000}"/>
    <cellStyle name="Total 3" xfId="369" xr:uid="{00000000-0005-0000-0000-000071010000}"/>
    <cellStyle name="Total 4" xfId="370" xr:uid="{00000000-0005-0000-0000-000072010000}"/>
    <cellStyle name="V¡rgula" xfId="371" xr:uid="{00000000-0005-0000-0000-000073010000}"/>
    <cellStyle name="V¡rgula0" xfId="372" xr:uid="{00000000-0005-0000-0000-000074010000}"/>
    <cellStyle name="Vírgul - Estilo1" xfId="373" xr:uid="{00000000-0005-0000-0000-000075010000}"/>
    <cellStyle name="Vírgula" xfId="280" builtinId="3"/>
    <cellStyle name="Vírgula 2" xfId="374" xr:uid="{00000000-0005-0000-0000-000076010000}"/>
    <cellStyle name="Vírgula 3" xfId="375" xr:uid="{00000000-0005-0000-0000-000077010000}"/>
    <cellStyle name="Vírgula 4" xfId="376" xr:uid="{00000000-0005-0000-0000-000078010000}"/>
    <cellStyle name="Vírgula0" xfId="377" xr:uid="{00000000-0005-0000-0000-000079010000}"/>
    <cellStyle name="Warning Text" xfId="378" xr:uid="{00000000-0005-0000-0000-00007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4" customWidth="1"/>
    <col min="2" max="2" width="73.28515625" style="4" customWidth="1"/>
    <col min="3" max="3" width="15.140625" style="12" customWidth="1"/>
    <col min="4" max="4" width="15.140625" style="4" customWidth="1"/>
    <col min="5" max="5" width="15.140625" style="13" customWidth="1"/>
    <col min="6" max="6" width="13.5703125" style="12" customWidth="1"/>
    <col min="7" max="7" width="15.42578125" style="4" customWidth="1"/>
    <col min="8" max="8" width="12.28515625" style="14" customWidth="1"/>
    <col min="9" max="9" width="15.140625" style="4" customWidth="1"/>
    <col min="10" max="16384" width="9.140625" style="4"/>
  </cols>
  <sheetData>
    <row r="1" spans="1:11" ht="12.75" customHeight="1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8"/>
      <c r="K1" s="8"/>
    </row>
    <row r="2" spans="1:11" ht="12.75" customHeight="1">
      <c r="A2" s="206" t="s">
        <v>14</v>
      </c>
      <c r="B2" s="206"/>
      <c r="C2" s="206"/>
      <c r="D2" s="206"/>
      <c r="E2" s="206"/>
      <c r="F2" s="206"/>
      <c r="G2" s="206"/>
      <c r="H2" s="206"/>
      <c r="I2" s="206"/>
      <c r="J2" s="8"/>
      <c r="K2" s="8"/>
    </row>
    <row r="3" spans="1:11" ht="12.75" customHeight="1">
      <c r="A3" s="2"/>
      <c r="B3" s="2"/>
      <c r="C3" s="2"/>
      <c r="D3" s="2"/>
      <c r="E3" s="15"/>
      <c r="F3" s="2"/>
      <c r="G3" s="2"/>
      <c r="H3" s="2"/>
      <c r="I3" s="2"/>
      <c r="J3" s="2"/>
      <c r="K3" s="2"/>
    </row>
    <row r="4" spans="1:11" ht="12.75" customHeight="1">
      <c r="A4" s="221" t="s">
        <v>123</v>
      </c>
      <c r="B4" s="221"/>
      <c r="C4" s="221"/>
      <c r="D4" s="221"/>
      <c r="E4" s="221"/>
      <c r="F4" s="221"/>
      <c r="G4" s="221"/>
      <c r="H4" s="221"/>
      <c r="I4" s="221"/>
      <c r="J4" s="8"/>
      <c r="K4" s="8"/>
    </row>
    <row r="5" spans="1:11" ht="13.5" customHeight="1">
      <c r="A5" s="16"/>
      <c r="B5" s="16"/>
      <c r="C5" s="16"/>
      <c r="D5" s="16"/>
      <c r="E5" s="15"/>
      <c r="F5" s="4"/>
      <c r="H5" s="222" t="s">
        <v>2</v>
      </c>
      <c r="I5" s="222"/>
    </row>
    <row r="6" spans="1:11" s="2" customFormat="1" ht="15.75" customHeight="1">
      <c r="A6" s="208" t="s">
        <v>15</v>
      </c>
      <c r="B6" s="214"/>
      <c r="C6" s="212" t="s">
        <v>16</v>
      </c>
      <c r="D6" s="212"/>
      <c r="E6" s="212"/>
      <c r="F6" s="220" t="s">
        <v>5</v>
      </c>
      <c r="G6" s="220"/>
      <c r="H6" s="220"/>
      <c r="I6" s="220" t="s">
        <v>17</v>
      </c>
    </row>
    <row r="7" spans="1:11" s="2" customFormat="1" ht="25.5">
      <c r="A7" s="99" t="s">
        <v>18</v>
      </c>
      <c r="B7" s="98" t="s">
        <v>19</v>
      </c>
      <c r="C7" s="110" t="s">
        <v>6</v>
      </c>
      <c r="D7" s="97" t="s">
        <v>7</v>
      </c>
      <c r="E7" s="111" t="s">
        <v>8</v>
      </c>
      <c r="F7" s="110" t="s">
        <v>20</v>
      </c>
      <c r="G7" s="97" t="s">
        <v>9</v>
      </c>
      <c r="H7" s="94" t="s">
        <v>8</v>
      </c>
      <c r="I7" s="220"/>
    </row>
    <row r="8" spans="1:11" ht="13.5" customHeight="1" thickBot="1">
      <c r="A8" s="217" t="s">
        <v>21</v>
      </c>
      <c r="B8" s="218"/>
      <c r="C8" s="17"/>
      <c r="D8" s="18"/>
      <c r="E8" s="19">
        <f>SUM(C8:D8)</f>
        <v>0</v>
      </c>
      <c r="F8" s="17"/>
      <c r="G8" s="20"/>
      <c r="H8" s="21">
        <f>F8+G8</f>
        <v>0</v>
      </c>
      <c r="I8" s="22"/>
    </row>
    <row r="9" spans="1:11" ht="15" customHeight="1">
      <c r="A9" s="219" t="s">
        <v>22</v>
      </c>
      <c r="B9" s="118" t="s">
        <v>23</v>
      </c>
      <c r="C9" s="23"/>
      <c r="D9" s="24"/>
      <c r="E9" s="25">
        <f t="shared" ref="E9:E34" si="0">SUM(C9:D9)</f>
        <v>0</v>
      </c>
      <c r="F9" s="23"/>
      <c r="G9" s="26"/>
      <c r="H9" s="27">
        <f t="shared" ref="H9:H34" si="1">F9+G9</f>
        <v>0</v>
      </c>
      <c r="I9" s="28"/>
      <c r="K9" s="29"/>
    </row>
    <row r="10" spans="1:11" ht="15">
      <c r="A10" s="219"/>
      <c r="B10" s="119" t="s">
        <v>24</v>
      </c>
      <c r="C10" s="30"/>
      <c r="D10" s="31"/>
      <c r="E10" s="32">
        <f t="shared" si="0"/>
        <v>0</v>
      </c>
      <c r="F10" s="30"/>
      <c r="G10" s="33"/>
      <c r="H10" s="34">
        <f t="shared" si="1"/>
        <v>0</v>
      </c>
      <c r="I10" s="35"/>
      <c r="K10" s="29"/>
    </row>
    <row r="11" spans="1:11" ht="15">
      <c r="A11" s="219"/>
      <c r="B11" s="120" t="s">
        <v>25</v>
      </c>
      <c r="C11" s="36"/>
      <c r="D11" s="37"/>
      <c r="E11" s="38">
        <f t="shared" si="0"/>
        <v>0</v>
      </c>
      <c r="F11" s="36"/>
      <c r="G11" s="39"/>
      <c r="H11" s="40">
        <f t="shared" si="1"/>
        <v>0</v>
      </c>
      <c r="I11" s="41"/>
      <c r="K11" s="29"/>
    </row>
    <row r="12" spans="1:11" ht="15" customHeight="1">
      <c r="A12" s="215" t="s">
        <v>26</v>
      </c>
      <c r="B12" s="121" t="s">
        <v>27</v>
      </c>
      <c r="C12" s="42"/>
      <c r="D12" s="43"/>
      <c r="E12" s="44">
        <f t="shared" si="0"/>
        <v>0</v>
      </c>
      <c r="F12" s="42"/>
      <c r="G12" s="45"/>
      <c r="H12" s="46">
        <f t="shared" si="1"/>
        <v>0</v>
      </c>
      <c r="I12" s="47"/>
      <c r="K12" s="29"/>
    </row>
    <row r="13" spans="1:11" ht="15">
      <c r="A13" s="215"/>
      <c r="B13" s="119" t="s">
        <v>28</v>
      </c>
      <c r="C13" s="30"/>
      <c r="D13" s="31"/>
      <c r="E13" s="32">
        <f t="shared" si="0"/>
        <v>0</v>
      </c>
      <c r="F13" s="30"/>
      <c r="G13" s="33"/>
      <c r="H13" s="34">
        <f t="shared" si="1"/>
        <v>0</v>
      </c>
      <c r="I13" s="35"/>
      <c r="K13" s="29"/>
    </row>
    <row r="14" spans="1:11" ht="15">
      <c r="A14" s="215"/>
      <c r="B14" s="120" t="s">
        <v>29</v>
      </c>
      <c r="C14" s="36"/>
      <c r="D14" s="37"/>
      <c r="E14" s="38">
        <f t="shared" si="0"/>
        <v>0</v>
      </c>
      <c r="F14" s="36"/>
      <c r="G14" s="39"/>
      <c r="H14" s="40">
        <f t="shared" si="1"/>
        <v>0</v>
      </c>
      <c r="I14" s="41"/>
      <c r="K14" s="29"/>
    </row>
    <row r="15" spans="1:11" ht="15">
      <c r="A15" s="117" t="s">
        <v>30</v>
      </c>
      <c r="B15" s="122" t="s">
        <v>31</v>
      </c>
      <c r="C15" s="48"/>
      <c r="D15" s="49"/>
      <c r="E15" s="50">
        <f t="shared" si="0"/>
        <v>0</v>
      </c>
      <c r="F15" s="48"/>
      <c r="G15" s="51"/>
      <c r="H15" s="52">
        <f t="shared" si="1"/>
        <v>0</v>
      </c>
      <c r="I15" s="53"/>
      <c r="K15" s="29"/>
    </row>
    <row r="16" spans="1:11" ht="22.5" customHeight="1">
      <c r="A16" s="215" t="s">
        <v>32</v>
      </c>
      <c r="B16" s="121" t="s">
        <v>33</v>
      </c>
      <c r="C16" s="42"/>
      <c r="D16" s="43"/>
      <c r="E16" s="44">
        <f t="shared" si="0"/>
        <v>0</v>
      </c>
      <c r="F16" s="42"/>
      <c r="G16" s="45"/>
      <c r="H16" s="46">
        <f t="shared" si="1"/>
        <v>0</v>
      </c>
      <c r="I16" s="47"/>
      <c r="K16" s="29"/>
    </row>
    <row r="17" spans="1:11" ht="15">
      <c r="A17" s="215"/>
      <c r="B17" s="120" t="s">
        <v>34</v>
      </c>
      <c r="C17" s="36"/>
      <c r="D17" s="37"/>
      <c r="E17" s="38">
        <f t="shared" si="0"/>
        <v>0</v>
      </c>
      <c r="F17" s="36"/>
      <c r="G17" s="39"/>
      <c r="H17" s="40">
        <f t="shared" si="1"/>
        <v>0</v>
      </c>
      <c r="I17" s="41"/>
      <c r="K17" s="29"/>
    </row>
    <row r="18" spans="1:11" ht="15" customHeight="1">
      <c r="A18" s="215" t="s">
        <v>35</v>
      </c>
      <c r="B18" s="121" t="s">
        <v>36</v>
      </c>
      <c r="C18" s="42"/>
      <c r="D18" s="43"/>
      <c r="E18" s="44">
        <f t="shared" si="0"/>
        <v>0</v>
      </c>
      <c r="F18" s="42"/>
      <c r="G18" s="45"/>
      <c r="H18" s="46">
        <f t="shared" si="1"/>
        <v>0</v>
      </c>
      <c r="I18" s="47"/>
      <c r="K18" s="29"/>
    </row>
    <row r="19" spans="1:11" ht="15">
      <c r="A19" s="215"/>
      <c r="B19" s="119" t="s">
        <v>37</v>
      </c>
      <c r="C19" s="54"/>
      <c r="D19" s="55"/>
      <c r="E19" s="56">
        <f t="shared" si="0"/>
        <v>0</v>
      </c>
      <c r="F19" s="54"/>
      <c r="G19" s="57"/>
      <c r="H19" s="58">
        <f t="shared" si="1"/>
        <v>0</v>
      </c>
      <c r="I19" s="59"/>
      <c r="K19" s="29"/>
    </row>
    <row r="20" spans="1:11" ht="25.5">
      <c r="A20" s="215"/>
      <c r="B20" s="119" t="s">
        <v>38</v>
      </c>
      <c r="C20" s="30"/>
      <c r="D20" s="31"/>
      <c r="E20" s="56">
        <f t="shared" si="0"/>
        <v>0</v>
      </c>
      <c r="F20" s="30"/>
      <c r="G20" s="33"/>
      <c r="H20" s="58">
        <f t="shared" si="1"/>
        <v>0</v>
      </c>
      <c r="I20" s="35"/>
      <c r="K20" s="29"/>
    </row>
    <row r="21" spans="1:11" ht="25.5">
      <c r="A21" s="215"/>
      <c r="B21" s="119" t="s">
        <v>39</v>
      </c>
      <c r="C21" s="30"/>
      <c r="D21" s="31"/>
      <c r="E21" s="56">
        <f t="shared" si="0"/>
        <v>0</v>
      </c>
      <c r="F21" s="30"/>
      <c r="G21" s="33"/>
      <c r="H21" s="58">
        <f t="shared" si="1"/>
        <v>0</v>
      </c>
      <c r="I21" s="35"/>
      <c r="K21" s="29"/>
    </row>
    <row r="22" spans="1:11" ht="15">
      <c r="A22" s="215"/>
      <c r="B22" s="119" t="s">
        <v>40</v>
      </c>
      <c r="C22" s="30"/>
      <c r="D22" s="31"/>
      <c r="E22" s="56">
        <f t="shared" si="0"/>
        <v>0</v>
      </c>
      <c r="F22" s="30"/>
      <c r="G22" s="33"/>
      <c r="H22" s="58">
        <f t="shared" si="1"/>
        <v>0</v>
      </c>
      <c r="I22" s="35"/>
      <c r="K22" s="29"/>
    </row>
    <row r="23" spans="1:11" ht="15">
      <c r="A23" s="215"/>
      <c r="B23" s="120" t="s">
        <v>41</v>
      </c>
      <c r="C23" s="36"/>
      <c r="D23" s="37"/>
      <c r="E23" s="60">
        <f t="shared" si="0"/>
        <v>0</v>
      </c>
      <c r="F23" s="36"/>
      <c r="G23" s="39"/>
      <c r="H23" s="58">
        <f t="shared" si="1"/>
        <v>0</v>
      </c>
      <c r="I23" s="41"/>
      <c r="K23" s="29"/>
    </row>
    <row r="24" spans="1:11" ht="15" customHeight="1">
      <c r="A24" s="215" t="s">
        <v>42</v>
      </c>
      <c r="B24" s="121" t="s">
        <v>43</v>
      </c>
      <c r="C24" s="42"/>
      <c r="D24" s="43"/>
      <c r="E24" s="61">
        <f t="shared" si="0"/>
        <v>0</v>
      </c>
      <c r="F24" s="42"/>
      <c r="G24" s="45"/>
      <c r="H24" s="46">
        <f t="shared" si="1"/>
        <v>0</v>
      </c>
      <c r="I24" s="47"/>
      <c r="K24" s="29"/>
    </row>
    <row r="25" spans="1:11" ht="15">
      <c r="A25" s="215"/>
      <c r="B25" s="119" t="s">
        <v>44</v>
      </c>
      <c r="C25" s="30"/>
      <c r="D25" s="31"/>
      <c r="E25" s="56">
        <f t="shared" si="0"/>
        <v>0</v>
      </c>
      <c r="F25" s="30"/>
      <c r="G25" s="33"/>
      <c r="H25" s="58">
        <f t="shared" si="1"/>
        <v>0</v>
      </c>
      <c r="I25" s="35"/>
      <c r="K25" s="29"/>
    </row>
    <row r="26" spans="1:11" ht="15">
      <c r="A26" s="215"/>
      <c r="B26" s="119" t="s">
        <v>45</v>
      </c>
      <c r="C26" s="30"/>
      <c r="D26" s="31"/>
      <c r="E26" s="56">
        <f t="shared" si="0"/>
        <v>0</v>
      </c>
      <c r="F26" s="30"/>
      <c r="G26" s="33"/>
      <c r="H26" s="58">
        <f t="shared" si="1"/>
        <v>0</v>
      </c>
      <c r="I26" s="35"/>
      <c r="K26" s="29"/>
    </row>
    <row r="27" spans="1:11" ht="15">
      <c r="A27" s="215"/>
      <c r="B27" s="119" t="s">
        <v>46</v>
      </c>
      <c r="C27" s="30"/>
      <c r="D27" s="31"/>
      <c r="E27" s="56">
        <f t="shared" si="0"/>
        <v>0</v>
      </c>
      <c r="F27" s="30"/>
      <c r="G27" s="33"/>
      <c r="H27" s="58">
        <f t="shared" si="1"/>
        <v>0</v>
      </c>
      <c r="I27" s="35"/>
      <c r="K27" s="29"/>
    </row>
    <row r="28" spans="1:11" ht="15">
      <c r="A28" s="215"/>
      <c r="B28" s="119" t="s">
        <v>47</v>
      </c>
      <c r="C28" s="30"/>
      <c r="D28" s="31"/>
      <c r="E28" s="56">
        <f t="shared" si="0"/>
        <v>0</v>
      </c>
      <c r="F28" s="30"/>
      <c r="G28" s="33"/>
      <c r="H28" s="58">
        <f t="shared" si="1"/>
        <v>0</v>
      </c>
      <c r="I28" s="35"/>
      <c r="K28" s="29"/>
    </row>
    <row r="29" spans="1:11" ht="15">
      <c r="A29" s="215"/>
      <c r="B29" s="120" t="s">
        <v>48</v>
      </c>
      <c r="C29" s="36"/>
      <c r="D29" s="37"/>
      <c r="E29" s="60">
        <f t="shared" si="0"/>
        <v>0</v>
      </c>
      <c r="F29" s="36"/>
      <c r="G29" s="39"/>
      <c r="H29" s="58">
        <f t="shared" si="1"/>
        <v>0</v>
      </c>
      <c r="I29" s="41"/>
      <c r="K29" s="29"/>
    </row>
    <row r="30" spans="1:11" ht="15" customHeight="1">
      <c r="A30" s="216" t="s">
        <v>49</v>
      </c>
      <c r="B30" s="121" t="s">
        <v>50</v>
      </c>
      <c r="C30" s="42"/>
      <c r="D30" s="43"/>
      <c r="E30" s="61">
        <f t="shared" si="0"/>
        <v>0</v>
      </c>
      <c r="F30" s="42"/>
      <c r="G30" s="45"/>
      <c r="H30" s="46">
        <f t="shared" si="1"/>
        <v>0</v>
      </c>
      <c r="I30" s="47"/>
      <c r="K30" s="29"/>
    </row>
    <row r="31" spans="1:11" ht="15">
      <c r="A31" s="216"/>
      <c r="B31" s="119" t="s">
        <v>51</v>
      </c>
      <c r="C31" s="30"/>
      <c r="D31" s="31"/>
      <c r="E31" s="56">
        <f t="shared" si="0"/>
        <v>0</v>
      </c>
      <c r="F31" s="30"/>
      <c r="G31" s="33"/>
      <c r="H31" s="58">
        <f t="shared" si="1"/>
        <v>0</v>
      </c>
      <c r="I31" s="35"/>
      <c r="K31" s="29"/>
    </row>
    <row r="32" spans="1:11" ht="25.5">
      <c r="A32" s="216"/>
      <c r="B32" s="119" t="s">
        <v>52</v>
      </c>
      <c r="C32" s="30"/>
      <c r="D32" s="31"/>
      <c r="E32" s="56">
        <f t="shared" si="0"/>
        <v>0</v>
      </c>
      <c r="F32" s="30"/>
      <c r="G32" s="33"/>
      <c r="H32" s="58">
        <f t="shared" si="1"/>
        <v>0</v>
      </c>
      <c r="I32" s="35"/>
      <c r="K32" s="29"/>
    </row>
    <row r="33" spans="1:11" ht="25.5">
      <c r="A33" s="216"/>
      <c r="B33" s="119" t="s">
        <v>53</v>
      </c>
      <c r="C33" s="30"/>
      <c r="D33" s="31"/>
      <c r="E33" s="56">
        <f t="shared" si="0"/>
        <v>0</v>
      </c>
      <c r="F33" s="30"/>
      <c r="G33" s="33"/>
      <c r="H33" s="58">
        <f t="shared" si="1"/>
        <v>0</v>
      </c>
      <c r="I33" s="35"/>
      <c r="K33" s="29"/>
    </row>
    <row r="34" spans="1:11" ht="25.5">
      <c r="A34" s="216"/>
      <c r="B34" s="123" t="s">
        <v>54</v>
      </c>
      <c r="C34" s="62"/>
      <c r="D34" s="63"/>
      <c r="E34" s="64">
        <f t="shared" si="0"/>
        <v>0</v>
      </c>
      <c r="F34" s="62"/>
      <c r="G34" s="65"/>
      <c r="H34" s="66">
        <f t="shared" si="1"/>
        <v>0</v>
      </c>
      <c r="I34" s="67"/>
      <c r="K34" s="29"/>
    </row>
    <row r="35" spans="1:11" ht="17.25" customHeight="1">
      <c r="A35" s="213" t="s">
        <v>11</v>
      </c>
      <c r="B35" s="211"/>
      <c r="C35" s="112">
        <f>SUM(C8:C34)</f>
        <v>0</v>
      </c>
      <c r="D35" s="113">
        <f t="shared" ref="D35:I35" si="2">SUM(D9:D34)</f>
        <v>0</v>
      </c>
      <c r="E35" s="114">
        <f t="shared" si="2"/>
        <v>0</v>
      </c>
      <c r="F35" s="112">
        <f t="shared" si="2"/>
        <v>0</v>
      </c>
      <c r="G35" s="115">
        <f t="shared" si="2"/>
        <v>0</v>
      </c>
      <c r="H35" s="115">
        <f t="shared" si="2"/>
        <v>0</v>
      </c>
      <c r="I35" s="116">
        <f t="shared" si="2"/>
        <v>0</v>
      </c>
    </row>
    <row r="36" spans="1:11">
      <c r="A36" s="68" t="s">
        <v>12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5"/>
  <sheetViews>
    <sheetView showGridLines="0" workbookViewId="0">
      <selection activeCell="M60" sqref="M60"/>
    </sheetView>
  </sheetViews>
  <sheetFormatPr defaultColWidth="9.140625" defaultRowHeight="12.75"/>
  <cols>
    <col min="1" max="1" width="10.42578125" style="1" customWidth="1"/>
    <col min="2" max="2" width="11" style="1" customWidth="1"/>
    <col min="3" max="3" width="9.140625" style="1" customWidth="1"/>
    <col min="4" max="4" width="12.7109375" style="1" customWidth="1"/>
    <col min="5" max="5" width="15.28515625" style="1" hidden="1" customWidth="1"/>
    <col min="6" max="6" width="15.28515625" style="1" customWidth="1"/>
    <col min="7" max="12" width="9.85546875" style="1" customWidth="1"/>
    <col min="13" max="13" width="10.42578125" style="1" customWidth="1"/>
    <col min="14" max="14" width="10.7109375" style="1" customWidth="1"/>
    <col min="15" max="15" width="11.85546875" style="1" customWidth="1"/>
    <col min="16" max="21" width="9.85546875" style="1" customWidth="1"/>
    <col min="22" max="22" width="10.7109375" style="1" customWidth="1"/>
    <col min="23" max="23" width="11.5703125" style="1" customWidth="1"/>
    <col min="24" max="16384" width="9.140625" style="1"/>
  </cols>
  <sheetData>
    <row r="1" spans="1:23" ht="12.75" customHeight="1">
      <c r="A1" s="206" t="s">
        <v>55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</row>
    <row r="2" spans="1:23" ht="12.75" customHeight="1">
      <c r="A2" s="206" t="s">
        <v>56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75" customHeight="1">
      <c r="A4" s="207" t="s">
        <v>123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</row>
    <row r="5" spans="1:23" ht="12.75" customHeight="1">
      <c r="A5" s="239" t="s">
        <v>172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</row>
    <row r="6" spans="1:23" ht="13.5" thickBot="1">
      <c r="B6" s="141"/>
      <c r="C6" s="141"/>
      <c r="D6" s="141"/>
      <c r="E6" s="190">
        <v>1.06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4"/>
      <c r="W6" s="69">
        <v>1</v>
      </c>
    </row>
    <row r="7" spans="1:23" s="145" customFormat="1" ht="21.75" customHeight="1" thickBot="1">
      <c r="A7" s="240" t="s">
        <v>3</v>
      </c>
      <c r="B7" s="241"/>
      <c r="C7" s="241"/>
      <c r="D7" s="242"/>
      <c r="E7" s="245" t="s">
        <v>138</v>
      </c>
      <c r="F7" s="245" t="s">
        <v>138</v>
      </c>
      <c r="G7" s="243" t="s">
        <v>58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44"/>
      <c r="T7" s="244"/>
      <c r="U7" s="244"/>
      <c r="V7" s="244"/>
      <c r="W7" s="244"/>
    </row>
    <row r="8" spans="1:23" s="145" customFormat="1" ht="21.75" customHeight="1" thickBot="1">
      <c r="A8" s="262" t="s">
        <v>135</v>
      </c>
      <c r="B8" s="262" t="s">
        <v>136</v>
      </c>
      <c r="C8" s="262" t="s">
        <v>10</v>
      </c>
      <c r="D8" s="262" t="s">
        <v>137</v>
      </c>
      <c r="E8" s="246"/>
      <c r="F8" s="246"/>
      <c r="G8" s="240" t="s">
        <v>4</v>
      </c>
      <c r="H8" s="241"/>
      <c r="I8" s="241"/>
      <c r="J8" s="241"/>
      <c r="K8" s="241"/>
      <c r="L8" s="241"/>
      <c r="M8" s="241"/>
      <c r="N8" s="241"/>
      <c r="O8" s="241"/>
      <c r="P8" s="255"/>
      <c r="Q8" s="256"/>
      <c r="R8" s="264" t="s">
        <v>59</v>
      </c>
      <c r="S8" s="264"/>
      <c r="T8" s="264"/>
      <c r="U8" s="264"/>
      <c r="V8" s="264"/>
      <c r="W8" s="264"/>
    </row>
    <row r="9" spans="1:23" s="145" customFormat="1" ht="17.25" customHeight="1" thickBot="1">
      <c r="A9" s="263"/>
      <c r="B9" s="263"/>
      <c r="C9" s="263"/>
      <c r="D9" s="263"/>
      <c r="E9" s="246"/>
      <c r="F9" s="246"/>
      <c r="G9" s="265" t="s">
        <v>60</v>
      </c>
      <c r="H9" s="265"/>
      <c r="I9" s="266"/>
      <c r="J9" s="257" t="s">
        <v>61</v>
      </c>
      <c r="K9" s="257"/>
      <c r="L9" s="257"/>
      <c r="M9" s="258"/>
      <c r="N9" s="258"/>
      <c r="O9" s="258"/>
      <c r="P9" s="258"/>
      <c r="Q9" s="258"/>
      <c r="R9" s="267" t="s">
        <v>60</v>
      </c>
      <c r="S9" s="267"/>
      <c r="T9" s="267"/>
      <c r="U9" s="248" t="s">
        <v>61</v>
      </c>
      <c r="V9" s="248"/>
      <c r="W9" s="248"/>
    </row>
    <row r="10" spans="1:23" s="145" customFormat="1" ht="26.25" customHeight="1" thickBot="1">
      <c r="A10" s="263"/>
      <c r="B10" s="263"/>
      <c r="C10" s="263"/>
      <c r="D10" s="263"/>
      <c r="E10" s="247"/>
      <c r="F10" s="247"/>
      <c r="G10" s="249" t="s">
        <v>170</v>
      </c>
      <c r="H10" s="250" t="s">
        <v>140</v>
      </c>
      <c r="I10" s="250" t="s">
        <v>8</v>
      </c>
      <c r="J10" s="270" t="s">
        <v>142</v>
      </c>
      <c r="K10" s="271"/>
      <c r="L10" s="271"/>
      <c r="M10" s="271"/>
      <c r="N10" s="271"/>
      <c r="O10" s="271"/>
      <c r="P10" s="259" t="s">
        <v>155</v>
      </c>
      <c r="Q10" s="259" t="s">
        <v>156</v>
      </c>
      <c r="R10" s="250" t="s">
        <v>141</v>
      </c>
      <c r="S10" s="250" t="s">
        <v>140</v>
      </c>
      <c r="T10" s="250" t="s">
        <v>8</v>
      </c>
      <c r="U10" s="252" t="s">
        <v>142</v>
      </c>
      <c r="V10" s="253"/>
      <c r="W10" s="254"/>
    </row>
    <row r="11" spans="1:23" s="145" customFormat="1" ht="26.25" customHeight="1" thickBot="1">
      <c r="A11" s="263"/>
      <c r="B11" s="263"/>
      <c r="C11" s="263"/>
      <c r="D11" s="263"/>
      <c r="E11" s="268" t="s">
        <v>139</v>
      </c>
      <c r="F11" s="268" t="s">
        <v>139</v>
      </c>
      <c r="G11" s="250"/>
      <c r="H11" s="250"/>
      <c r="I11" s="250"/>
      <c r="J11" s="272" t="s">
        <v>143</v>
      </c>
      <c r="K11" s="261"/>
      <c r="L11" s="261"/>
      <c r="M11" s="146" t="s">
        <v>146</v>
      </c>
      <c r="N11" s="146" t="s">
        <v>144</v>
      </c>
      <c r="O11" s="147" t="s">
        <v>145</v>
      </c>
      <c r="P11" s="260"/>
      <c r="Q11" s="260"/>
      <c r="R11" s="250"/>
      <c r="S11" s="250"/>
      <c r="T11" s="250"/>
      <c r="U11" s="148" t="s">
        <v>146</v>
      </c>
      <c r="V11" s="148" t="s">
        <v>144</v>
      </c>
      <c r="W11" s="149" t="s">
        <v>145</v>
      </c>
    </row>
    <row r="12" spans="1:23" s="145" customFormat="1" ht="28.5" customHeight="1" thickBot="1">
      <c r="A12" s="263"/>
      <c r="B12" s="263"/>
      <c r="C12" s="263"/>
      <c r="D12" s="263"/>
      <c r="E12" s="269"/>
      <c r="F12" s="269"/>
      <c r="G12" s="251"/>
      <c r="H12" s="251"/>
      <c r="I12" s="251"/>
      <c r="J12" s="150" t="s">
        <v>152</v>
      </c>
      <c r="K12" s="150" t="s">
        <v>153</v>
      </c>
      <c r="L12" s="150" t="s">
        <v>154</v>
      </c>
      <c r="M12" s="151" t="s">
        <v>147</v>
      </c>
      <c r="N12" s="152">
        <v>0.1</v>
      </c>
      <c r="O12" s="153">
        <v>0.125</v>
      </c>
      <c r="P12" s="261"/>
      <c r="Q12" s="261"/>
      <c r="R12" s="251"/>
      <c r="S12" s="251"/>
      <c r="T12" s="251"/>
      <c r="U12" s="154" t="s">
        <v>147</v>
      </c>
      <c r="V12" s="155">
        <v>0.1</v>
      </c>
      <c r="W12" s="156">
        <v>0.125</v>
      </c>
    </row>
    <row r="13" spans="1:23" ht="12.75" customHeight="1">
      <c r="A13" s="223" t="s">
        <v>130</v>
      </c>
      <c r="B13" s="223" t="s">
        <v>134</v>
      </c>
      <c r="C13" s="225" t="s">
        <v>131</v>
      </c>
      <c r="D13" s="158">
        <v>13</v>
      </c>
      <c r="E13" s="159">
        <v>6957.41</v>
      </c>
      <c r="F13" s="159">
        <f>ROUND(E13*$E$6,2)</f>
        <v>7374.85</v>
      </c>
      <c r="G13" s="159">
        <f>ROUND(F13*113%,2)</f>
        <v>8333.58</v>
      </c>
      <c r="H13" s="159">
        <v>59.87</v>
      </c>
      <c r="I13" s="159">
        <f>F13+G13+H13</f>
        <v>15768.300000000001</v>
      </c>
      <c r="J13" s="159">
        <f>F13*1%</f>
        <v>73.748500000000007</v>
      </c>
      <c r="K13" s="159">
        <f>F13*2%</f>
        <v>147.49700000000001</v>
      </c>
      <c r="L13" s="159">
        <f>F13*3%</f>
        <v>221.24549999999999</v>
      </c>
      <c r="M13" s="159">
        <f>F13*7.5%</f>
        <v>553.11374999999998</v>
      </c>
      <c r="N13" s="159">
        <f>F13*10%</f>
        <v>737.48500000000013</v>
      </c>
      <c r="O13" s="159">
        <f>F13*12.5%</f>
        <v>921.85625000000005</v>
      </c>
      <c r="P13" s="159">
        <f>F13*35%</f>
        <v>2581.1974999999998</v>
      </c>
      <c r="Q13" s="159">
        <f>F13*35%</f>
        <v>2581.1974999999998</v>
      </c>
      <c r="R13" s="159">
        <f>F13*113%</f>
        <v>8333.5805</v>
      </c>
      <c r="S13" s="159">
        <v>59.87</v>
      </c>
      <c r="T13" s="159">
        <f>F13+R13+S13</f>
        <v>15768.300500000001</v>
      </c>
      <c r="U13" s="159">
        <f>F13*7.5%</f>
        <v>553.11374999999998</v>
      </c>
      <c r="V13" s="159">
        <f>F13*10%</f>
        <v>737.48500000000013</v>
      </c>
      <c r="W13" s="159">
        <f>F13*12.5%</f>
        <v>921.85625000000005</v>
      </c>
    </row>
    <row r="14" spans="1:23" ht="12.75" customHeight="1">
      <c r="A14" s="224"/>
      <c r="B14" s="224"/>
      <c r="C14" s="226"/>
      <c r="D14" s="160">
        <v>12</v>
      </c>
      <c r="E14" s="161">
        <v>6754.77</v>
      </c>
      <c r="F14" s="159">
        <f t="shared" ref="F14:F51" si="0">ROUND(E14*$E$6,2)</f>
        <v>7160.06</v>
      </c>
      <c r="G14" s="159">
        <f t="shared" ref="G14:G51" si="1">ROUND(F14*113%,2)</f>
        <v>8090.87</v>
      </c>
      <c r="H14" s="159">
        <v>59.87</v>
      </c>
      <c r="I14" s="159">
        <f t="shared" ref="I14:I51" si="2">F14+G14+H14</f>
        <v>15310.800000000001</v>
      </c>
      <c r="J14" s="159">
        <f t="shared" ref="J14:J51" si="3">F14*1%</f>
        <v>71.6006</v>
      </c>
      <c r="K14" s="159">
        <f t="shared" ref="K14:K51" si="4">F14*2%</f>
        <v>143.2012</v>
      </c>
      <c r="L14" s="159">
        <f t="shared" ref="L14:L51" si="5">F14*3%</f>
        <v>214.80180000000001</v>
      </c>
      <c r="M14" s="159">
        <f t="shared" ref="M14:M51" si="6">F14*7.5%</f>
        <v>537.00450000000001</v>
      </c>
      <c r="N14" s="159">
        <f t="shared" ref="N14:N51" si="7">F14*10%</f>
        <v>716.00600000000009</v>
      </c>
      <c r="O14" s="159">
        <f t="shared" ref="O14:O51" si="8">F14*12.5%</f>
        <v>895.00750000000005</v>
      </c>
      <c r="P14" s="159">
        <f t="shared" ref="P14:P25" si="9">F14*35%</f>
        <v>2506.0210000000002</v>
      </c>
      <c r="Q14" s="159">
        <f t="shared" ref="Q14:Q38" si="10">F14*35%</f>
        <v>2506.0210000000002</v>
      </c>
      <c r="R14" s="159">
        <f t="shared" ref="R14:R51" si="11">F14*113%</f>
        <v>8090.8678</v>
      </c>
      <c r="S14" s="159">
        <v>59.87</v>
      </c>
      <c r="T14" s="159">
        <f t="shared" ref="T14:T51" si="12">F14+R14+S14</f>
        <v>15310.797800000002</v>
      </c>
      <c r="U14" s="159">
        <f t="shared" ref="U14:U51" si="13">F14*7.5%</f>
        <v>537.00450000000001</v>
      </c>
      <c r="V14" s="159">
        <f t="shared" ref="V14:V51" si="14">F14*10%</f>
        <v>716.00600000000009</v>
      </c>
      <c r="W14" s="159">
        <f t="shared" ref="W14:W51" si="15">F14*12.5%</f>
        <v>895.00750000000005</v>
      </c>
    </row>
    <row r="15" spans="1:23" ht="12.75" customHeight="1">
      <c r="A15" s="224"/>
      <c r="B15" s="224"/>
      <c r="C15" s="227"/>
      <c r="D15" s="162">
        <v>11</v>
      </c>
      <c r="E15" s="163">
        <v>6558.03</v>
      </c>
      <c r="F15" s="159">
        <f t="shared" si="0"/>
        <v>6951.51</v>
      </c>
      <c r="G15" s="159">
        <f t="shared" si="1"/>
        <v>7855.21</v>
      </c>
      <c r="H15" s="159">
        <v>59.87</v>
      </c>
      <c r="I15" s="159">
        <f t="shared" si="2"/>
        <v>14866.590000000002</v>
      </c>
      <c r="J15" s="159">
        <f t="shared" si="3"/>
        <v>69.515100000000004</v>
      </c>
      <c r="K15" s="159">
        <f t="shared" si="4"/>
        <v>139.03020000000001</v>
      </c>
      <c r="L15" s="159">
        <f t="shared" si="5"/>
        <v>208.5453</v>
      </c>
      <c r="M15" s="159">
        <f t="shared" si="6"/>
        <v>521.36324999999999</v>
      </c>
      <c r="N15" s="159">
        <f t="shared" si="7"/>
        <v>695.15100000000007</v>
      </c>
      <c r="O15" s="159">
        <f t="shared" si="8"/>
        <v>868.93875000000003</v>
      </c>
      <c r="P15" s="159">
        <f t="shared" si="9"/>
        <v>2433.0284999999999</v>
      </c>
      <c r="Q15" s="159">
        <f t="shared" si="10"/>
        <v>2433.0284999999999</v>
      </c>
      <c r="R15" s="159">
        <f t="shared" si="11"/>
        <v>7855.2062999999998</v>
      </c>
      <c r="S15" s="159">
        <v>59.87</v>
      </c>
      <c r="T15" s="159">
        <f t="shared" si="12"/>
        <v>14866.586300000001</v>
      </c>
      <c r="U15" s="159">
        <f t="shared" si="13"/>
        <v>521.36324999999999</v>
      </c>
      <c r="V15" s="159">
        <f t="shared" si="14"/>
        <v>695.15100000000007</v>
      </c>
      <c r="W15" s="159">
        <f t="shared" si="15"/>
        <v>868.93875000000003</v>
      </c>
    </row>
    <row r="16" spans="1:23" ht="12.75" customHeight="1">
      <c r="A16" s="224"/>
      <c r="B16" s="224"/>
      <c r="C16" s="228" t="s">
        <v>132</v>
      </c>
      <c r="D16" s="164">
        <v>10</v>
      </c>
      <c r="E16" s="159">
        <v>6367.02</v>
      </c>
      <c r="F16" s="159">
        <f t="shared" si="0"/>
        <v>6749.04</v>
      </c>
      <c r="G16" s="159">
        <f t="shared" si="1"/>
        <v>7626.42</v>
      </c>
      <c r="H16" s="159">
        <v>59.87</v>
      </c>
      <c r="I16" s="159">
        <f t="shared" si="2"/>
        <v>14435.33</v>
      </c>
      <c r="J16" s="159">
        <f t="shared" si="3"/>
        <v>67.490399999999994</v>
      </c>
      <c r="K16" s="159">
        <f t="shared" si="4"/>
        <v>134.98079999999999</v>
      </c>
      <c r="L16" s="159">
        <f t="shared" si="5"/>
        <v>202.47119999999998</v>
      </c>
      <c r="M16" s="159">
        <f t="shared" si="6"/>
        <v>506.178</v>
      </c>
      <c r="N16" s="159">
        <f t="shared" si="7"/>
        <v>674.904</v>
      </c>
      <c r="O16" s="159">
        <f t="shared" si="8"/>
        <v>843.63</v>
      </c>
      <c r="P16" s="159">
        <f t="shared" si="9"/>
        <v>2362.1639999999998</v>
      </c>
      <c r="Q16" s="159">
        <f t="shared" si="10"/>
        <v>2362.1639999999998</v>
      </c>
      <c r="R16" s="159">
        <f t="shared" si="11"/>
        <v>7626.4151999999995</v>
      </c>
      <c r="S16" s="159">
        <v>59.87</v>
      </c>
      <c r="T16" s="159">
        <f t="shared" si="12"/>
        <v>14435.325200000001</v>
      </c>
      <c r="U16" s="159">
        <f t="shared" si="13"/>
        <v>506.178</v>
      </c>
      <c r="V16" s="159">
        <f t="shared" si="14"/>
        <v>674.904</v>
      </c>
      <c r="W16" s="159">
        <f t="shared" si="15"/>
        <v>843.63</v>
      </c>
    </row>
    <row r="17" spans="1:23" ht="12.75" customHeight="1">
      <c r="A17" s="224"/>
      <c r="B17" s="224"/>
      <c r="C17" s="226"/>
      <c r="D17" s="160">
        <v>9</v>
      </c>
      <c r="E17" s="161">
        <v>6181.57</v>
      </c>
      <c r="F17" s="159">
        <f t="shared" si="0"/>
        <v>6552.46</v>
      </c>
      <c r="G17" s="159">
        <f t="shared" si="1"/>
        <v>7404.28</v>
      </c>
      <c r="H17" s="159">
        <v>59.87</v>
      </c>
      <c r="I17" s="159">
        <f t="shared" si="2"/>
        <v>14016.61</v>
      </c>
      <c r="J17" s="159">
        <f t="shared" si="3"/>
        <v>65.524600000000007</v>
      </c>
      <c r="K17" s="159">
        <f t="shared" si="4"/>
        <v>131.04920000000001</v>
      </c>
      <c r="L17" s="159">
        <f t="shared" si="5"/>
        <v>196.57380000000001</v>
      </c>
      <c r="M17" s="159">
        <f t="shared" si="6"/>
        <v>491.43449999999996</v>
      </c>
      <c r="N17" s="159">
        <f t="shared" si="7"/>
        <v>655.24600000000009</v>
      </c>
      <c r="O17" s="159">
        <f t="shared" si="8"/>
        <v>819.0575</v>
      </c>
      <c r="P17" s="159">
        <f t="shared" si="9"/>
        <v>2293.3609999999999</v>
      </c>
      <c r="Q17" s="159">
        <f t="shared" si="10"/>
        <v>2293.3609999999999</v>
      </c>
      <c r="R17" s="159">
        <f t="shared" si="11"/>
        <v>7404.2797999999993</v>
      </c>
      <c r="S17" s="159">
        <v>59.87</v>
      </c>
      <c r="T17" s="159">
        <f t="shared" si="12"/>
        <v>14016.6098</v>
      </c>
      <c r="U17" s="159">
        <f t="shared" si="13"/>
        <v>491.43449999999996</v>
      </c>
      <c r="V17" s="159">
        <f t="shared" si="14"/>
        <v>655.24600000000009</v>
      </c>
      <c r="W17" s="159">
        <f t="shared" si="15"/>
        <v>819.0575</v>
      </c>
    </row>
    <row r="18" spans="1:23" ht="12.75" customHeight="1">
      <c r="A18" s="224"/>
      <c r="B18" s="224"/>
      <c r="C18" s="226"/>
      <c r="D18" s="160">
        <v>8</v>
      </c>
      <c r="E18" s="161">
        <v>5848.22</v>
      </c>
      <c r="F18" s="159">
        <f t="shared" si="0"/>
        <v>6199.11</v>
      </c>
      <c r="G18" s="159">
        <f t="shared" si="1"/>
        <v>7004.99</v>
      </c>
      <c r="H18" s="159">
        <v>59.87</v>
      </c>
      <c r="I18" s="159">
        <f t="shared" si="2"/>
        <v>13263.97</v>
      </c>
      <c r="J18" s="159">
        <f t="shared" si="3"/>
        <v>61.991099999999996</v>
      </c>
      <c r="K18" s="159">
        <f t="shared" si="4"/>
        <v>123.98219999999999</v>
      </c>
      <c r="L18" s="159">
        <f t="shared" si="5"/>
        <v>185.97329999999999</v>
      </c>
      <c r="M18" s="159">
        <f t="shared" si="6"/>
        <v>464.93324999999993</v>
      </c>
      <c r="N18" s="159">
        <f t="shared" si="7"/>
        <v>619.91100000000006</v>
      </c>
      <c r="O18" s="159">
        <f t="shared" si="8"/>
        <v>774.88874999999996</v>
      </c>
      <c r="P18" s="159">
        <f t="shared" si="9"/>
        <v>2169.6884999999997</v>
      </c>
      <c r="Q18" s="159">
        <f t="shared" si="10"/>
        <v>2169.6884999999997</v>
      </c>
      <c r="R18" s="159">
        <f t="shared" si="11"/>
        <v>7004.9942999999994</v>
      </c>
      <c r="S18" s="159">
        <v>59.87</v>
      </c>
      <c r="T18" s="159">
        <f t="shared" si="12"/>
        <v>13263.9743</v>
      </c>
      <c r="U18" s="159">
        <f t="shared" si="13"/>
        <v>464.93324999999993</v>
      </c>
      <c r="V18" s="159">
        <f t="shared" si="14"/>
        <v>619.91100000000006</v>
      </c>
      <c r="W18" s="159">
        <f t="shared" si="15"/>
        <v>774.88874999999996</v>
      </c>
    </row>
    <row r="19" spans="1:23" ht="12.75" customHeight="1">
      <c r="A19" s="224"/>
      <c r="B19" s="224"/>
      <c r="C19" s="226"/>
      <c r="D19" s="160">
        <v>7</v>
      </c>
      <c r="E19" s="161">
        <v>5677.88</v>
      </c>
      <c r="F19" s="159">
        <f t="shared" si="0"/>
        <v>6018.55</v>
      </c>
      <c r="G19" s="159">
        <f t="shared" si="1"/>
        <v>6800.96</v>
      </c>
      <c r="H19" s="159">
        <v>59.87</v>
      </c>
      <c r="I19" s="159">
        <f t="shared" si="2"/>
        <v>12879.380000000001</v>
      </c>
      <c r="J19" s="159">
        <f t="shared" si="3"/>
        <v>60.185500000000005</v>
      </c>
      <c r="K19" s="159">
        <f t="shared" si="4"/>
        <v>120.37100000000001</v>
      </c>
      <c r="L19" s="159">
        <f t="shared" si="5"/>
        <v>180.5565</v>
      </c>
      <c r="M19" s="159">
        <f t="shared" si="6"/>
        <v>451.39125000000001</v>
      </c>
      <c r="N19" s="159">
        <f t="shared" si="7"/>
        <v>601.85500000000002</v>
      </c>
      <c r="O19" s="159">
        <f t="shared" si="8"/>
        <v>752.31875000000002</v>
      </c>
      <c r="P19" s="159">
        <f t="shared" si="9"/>
        <v>2106.4924999999998</v>
      </c>
      <c r="Q19" s="159">
        <f t="shared" si="10"/>
        <v>2106.4924999999998</v>
      </c>
      <c r="R19" s="159">
        <f t="shared" si="11"/>
        <v>6800.9614999999994</v>
      </c>
      <c r="S19" s="159">
        <v>59.87</v>
      </c>
      <c r="T19" s="159">
        <f t="shared" si="12"/>
        <v>12879.381500000001</v>
      </c>
      <c r="U19" s="159">
        <f t="shared" si="13"/>
        <v>451.39125000000001</v>
      </c>
      <c r="V19" s="159">
        <f t="shared" si="14"/>
        <v>601.85500000000002</v>
      </c>
      <c r="W19" s="159">
        <f t="shared" si="15"/>
        <v>752.31875000000002</v>
      </c>
    </row>
    <row r="20" spans="1:23" ht="12.75" customHeight="1">
      <c r="A20" s="224"/>
      <c r="B20" s="224"/>
      <c r="C20" s="229"/>
      <c r="D20" s="162">
        <v>6</v>
      </c>
      <c r="E20" s="163">
        <v>5512.51</v>
      </c>
      <c r="F20" s="159">
        <f t="shared" si="0"/>
        <v>5843.26</v>
      </c>
      <c r="G20" s="159">
        <f t="shared" si="1"/>
        <v>6602.88</v>
      </c>
      <c r="H20" s="159">
        <v>59.87</v>
      </c>
      <c r="I20" s="159">
        <f t="shared" si="2"/>
        <v>12506.01</v>
      </c>
      <c r="J20" s="159">
        <f t="shared" si="3"/>
        <v>58.432600000000001</v>
      </c>
      <c r="K20" s="159">
        <f t="shared" si="4"/>
        <v>116.8652</v>
      </c>
      <c r="L20" s="159">
        <f t="shared" si="5"/>
        <v>175.2978</v>
      </c>
      <c r="M20" s="159">
        <f t="shared" si="6"/>
        <v>438.24450000000002</v>
      </c>
      <c r="N20" s="159">
        <f t="shared" si="7"/>
        <v>584.32600000000002</v>
      </c>
      <c r="O20" s="159">
        <f t="shared" si="8"/>
        <v>730.40750000000003</v>
      </c>
      <c r="P20" s="159">
        <f t="shared" si="9"/>
        <v>2045.1409999999998</v>
      </c>
      <c r="Q20" s="159">
        <f t="shared" si="10"/>
        <v>2045.1409999999998</v>
      </c>
      <c r="R20" s="159">
        <f t="shared" si="11"/>
        <v>6602.8837999999996</v>
      </c>
      <c r="S20" s="159">
        <v>59.87</v>
      </c>
      <c r="T20" s="159">
        <f t="shared" si="12"/>
        <v>12506.013800000001</v>
      </c>
      <c r="U20" s="159">
        <f t="shared" si="13"/>
        <v>438.24450000000002</v>
      </c>
      <c r="V20" s="159">
        <f t="shared" si="14"/>
        <v>584.32600000000002</v>
      </c>
      <c r="W20" s="159">
        <f t="shared" si="15"/>
        <v>730.40750000000003</v>
      </c>
    </row>
    <row r="21" spans="1:23" ht="12.75" customHeight="1">
      <c r="A21" s="224"/>
      <c r="B21" s="224"/>
      <c r="C21" s="230" t="s">
        <v>133</v>
      </c>
      <c r="D21" s="164">
        <v>5</v>
      </c>
      <c r="E21" s="159">
        <v>5351.95</v>
      </c>
      <c r="F21" s="159">
        <f t="shared" si="0"/>
        <v>5673.07</v>
      </c>
      <c r="G21" s="159">
        <f t="shared" si="1"/>
        <v>6410.57</v>
      </c>
      <c r="H21" s="159">
        <v>59.87</v>
      </c>
      <c r="I21" s="159">
        <f t="shared" si="2"/>
        <v>12143.51</v>
      </c>
      <c r="J21" s="159">
        <f t="shared" si="3"/>
        <v>56.730699999999999</v>
      </c>
      <c r="K21" s="159">
        <f t="shared" si="4"/>
        <v>113.4614</v>
      </c>
      <c r="L21" s="159">
        <f t="shared" si="5"/>
        <v>170.19209999999998</v>
      </c>
      <c r="M21" s="159">
        <f t="shared" si="6"/>
        <v>425.48024999999996</v>
      </c>
      <c r="N21" s="159">
        <f t="shared" si="7"/>
        <v>567.30700000000002</v>
      </c>
      <c r="O21" s="159">
        <f t="shared" si="8"/>
        <v>709.13374999999996</v>
      </c>
      <c r="P21" s="159">
        <f t="shared" si="9"/>
        <v>1985.5744999999997</v>
      </c>
      <c r="Q21" s="159">
        <f t="shared" si="10"/>
        <v>1985.5744999999997</v>
      </c>
      <c r="R21" s="159">
        <f t="shared" si="11"/>
        <v>6410.5690999999988</v>
      </c>
      <c r="S21" s="159">
        <v>59.87</v>
      </c>
      <c r="T21" s="159">
        <f t="shared" si="12"/>
        <v>12143.509099999999</v>
      </c>
      <c r="U21" s="159">
        <f t="shared" si="13"/>
        <v>425.48024999999996</v>
      </c>
      <c r="V21" s="159">
        <f t="shared" si="14"/>
        <v>567.30700000000002</v>
      </c>
      <c r="W21" s="159">
        <f t="shared" si="15"/>
        <v>709.13374999999996</v>
      </c>
    </row>
    <row r="22" spans="1:23" ht="12.75" customHeight="1">
      <c r="A22" s="224"/>
      <c r="B22" s="224"/>
      <c r="C22" s="226"/>
      <c r="D22" s="160">
        <v>4</v>
      </c>
      <c r="E22" s="161">
        <v>5196.07</v>
      </c>
      <c r="F22" s="159">
        <f t="shared" si="0"/>
        <v>5507.83</v>
      </c>
      <c r="G22" s="159">
        <f t="shared" si="1"/>
        <v>6223.85</v>
      </c>
      <c r="H22" s="159">
        <v>59.87</v>
      </c>
      <c r="I22" s="159">
        <f t="shared" si="2"/>
        <v>11791.550000000001</v>
      </c>
      <c r="J22" s="159">
        <f t="shared" si="3"/>
        <v>55.078299999999999</v>
      </c>
      <c r="K22" s="159">
        <f t="shared" si="4"/>
        <v>110.1566</v>
      </c>
      <c r="L22" s="159">
        <f t="shared" si="5"/>
        <v>165.23489999999998</v>
      </c>
      <c r="M22" s="159">
        <f t="shared" si="6"/>
        <v>413.08724999999998</v>
      </c>
      <c r="N22" s="159">
        <f t="shared" si="7"/>
        <v>550.78300000000002</v>
      </c>
      <c r="O22" s="159">
        <f t="shared" si="8"/>
        <v>688.47874999999999</v>
      </c>
      <c r="P22" s="159">
        <f t="shared" si="9"/>
        <v>1927.7404999999999</v>
      </c>
      <c r="Q22" s="159">
        <f t="shared" si="10"/>
        <v>1927.7404999999999</v>
      </c>
      <c r="R22" s="159">
        <f t="shared" si="11"/>
        <v>6223.8478999999998</v>
      </c>
      <c r="S22" s="159">
        <v>59.87</v>
      </c>
      <c r="T22" s="159">
        <f t="shared" si="12"/>
        <v>11791.5479</v>
      </c>
      <c r="U22" s="159">
        <f t="shared" si="13"/>
        <v>413.08724999999998</v>
      </c>
      <c r="V22" s="159">
        <f t="shared" si="14"/>
        <v>550.78300000000002</v>
      </c>
      <c r="W22" s="159">
        <f t="shared" si="15"/>
        <v>688.47874999999999</v>
      </c>
    </row>
    <row r="23" spans="1:23" ht="12.75" customHeight="1">
      <c r="A23" s="224"/>
      <c r="B23" s="224"/>
      <c r="C23" s="226"/>
      <c r="D23" s="160">
        <v>3</v>
      </c>
      <c r="E23" s="161">
        <v>4915.8599999999997</v>
      </c>
      <c r="F23" s="159">
        <f t="shared" si="0"/>
        <v>5210.8100000000004</v>
      </c>
      <c r="G23" s="159">
        <f t="shared" si="1"/>
        <v>5888.22</v>
      </c>
      <c r="H23" s="159">
        <v>59.87</v>
      </c>
      <c r="I23" s="159">
        <f t="shared" si="2"/>
        <v>11158.900000000001</v>
      </c>
      <c r="J23" s="159">
        <f t="shared" si="3"/>
        <v>52.108100000000007</v>
      </c>
      <c r="K23" s="159">
        <f t="shared" si="4"/>
        <v>104.21620000000001</v>
      </c>
      <c r="L23" s="159">
        <f t="shared" si="5"/>
        <v>156.32429999999999</v>
      </c>
      <c r="M23" s="159">
        <f t="shared" si="6"/>
        <v>390.81075000000004</v>
      </c>
      <c r="N23" s="159">
        <f t="shared" si="7"/>
        <v>521.08100000000002</v>
      </c>
      <c r="O23" s="159">
        <f t="shared" si="8"/>
        <v>651.35125000000005</v>
      </c>
      <c r="P23" s="159">
        <f t="shared" si="9"/>
        <v>1823.7835</v>
      </c>
      <c r="Q23" s="159">
        <f t="shared" si="10"/>
        <v>1823.7835</v>
      </c>
      <c r="R23" s="159">
        <f t="shared" si="11"/>
        <v>5888.2152999999998</v>
      </c>
      <c r="S23" s="159">
        <v>59.87</v>
      </c>
      <c r="T23" s="159">
        <f t="shared" si="12"/>
        <v>11158.895300000002</v>
      </c>
      <c r="U23" s="159">
        <f t="shared" si="13"/>
        <v>390.81075000000004</v>
      </c>
      <c r="V23" s="159">
        <f t="shared" si="14"/>
        <v>521.08100000000002</v>
      </c>
      <c r="W23" s="159">
        <f t="shared" si="15"/>
        <v>651.35125000000005</v>
      </c>
    </row>
    <row r="24" spans="1:23" ht="12.75" customHeight="1">
      <c r="A24" s="224"/>
      <c r="B24" s="224"/>
      <c r="C24" s="226"/>
      <c r="D24" s="165">
        <v>2</v>
      </c>
      <c r="E24" s="161">
        <v>4772.68</v>
      </c>
      <c r="F24" s="159">
        <f t="shared" si="0"/>
        <v>5059.04</v>
      </c>
      <c r="G24" s="159">
        <f t="shared" si="1"/>
        <v>5716.72</v>
      </c>
      <c r="H24" s="159">
        <v>59.87</v>
      </c>
      <c r="I24" s="159">
        <f t="shared" si="2"/>
        <v>10835.630000000001</v>
      </c>
      <c r="J24" s="159">
        <f t="shared" si="3"/>
        <v>50.590400000000002</v>
      </c>
      <c r="K24" s="159">
        <f t="shared" si="4"/>
        <v>101.1808</v>
      </c>
      <c r="L24" s="159">
        <f t="shared" si="5"/>
        <v>151.77119999999999</v>
      </c>
      <c r="M24" s="159">
        <f t="shared" si="6"/>
        <v>379.428</v>
      </c>
      <c r="N24" s="159">
        <f t="shared" si="7"/>
        <v>505.904</v>
      </c>
      <c r="O24" s="159">
        <f t="shared" si="8"/>
        <v>632.38</v>
      </c>
      <c r="P24" s="159">
        <f t="shared" si="9"/>
        <v>1770.664</v>
      </c>
      <c r="Q24" s="159">
        <f t="shared" si="10"/>
        <v>1770.664</v>
      </c>
      <c r="R24" s="159">
        <f t="shared" si="11"/>
        <v>5716.7151999999996</v>
      </c>
      <c r="S24" s="159">
        <v>59.87</v>
      </c>
      <c r="T24" s="159">
        <f t="shared" si="12"/>
        <v>10835.6252</v>
      </c>
      <c r="U24" s="159">
        <f t="shared" si="13"/>
        <v>379.428</v>
      </c>
      <c r="V24" s="159">
        <f t="shared" si="14"/>
        <v>505.904</v>
      </c>
      <c r="W24" s="159">
        <f t="shared" si="15"/>
        <v>632.38</v>
      </c>
    </row>
    <row r="25" spans="1:23" ht="12.75" customHeight="1">
      <c r="A25" s="224"/>
      <c r="B25" s="224"/>
      <c r="C25" s="227"/>
      <c r="D25" s="166">
        <v>1</v>
      </c>
      <c r="E25" s="167">
        <v>4633.67</v>
      </c>
      <c r="F25" s="159">
        <f t="shared" si="0"/>
        <v>4911.6899999999996</v>
      </c>
      <c r="G25" s="159">
        <f t="shared" si="1"/>
        <v>5550.21</v>
      </c>
      <c r="H25" s="159">
        <v>59.87</v>
      </c>
      <c r="I25" s="159">
        <f t="shared" si="2"/>
        <v>10521.77</v>
      </c>
      <c r="J25" s="159">
        <f t="shared" si="3"/>
        <v>49.116899999999994</v>
      </c>
      <c r="K25" s="159">
        <f t="shared" si="4"/>
        <v>98.233799999999988</v>
      </c>
      <c r="L25" s="159">
        <f t="shared" si="5"/>
        <v>147.35069999999999</v>
      </c>
      <c r="M25" s="159">
        <f t="shared" si="6"/>
        <v>368.37674999999996</v>
      </c>
      <c r="N25" s="159">
        <f t="shared" si="7"/>
        <v>491.16899999999998</v>
      </c>
      <c r="O25" s="159">
        <f t="shared" si="8"/>
        <v>613.96124999999995</v>
      </c>
      <c r="P25" s="159">
        <f t="shared" si="9"/>
        <v>1719.0914999999998</v>
      </c>
      <c r="Q25" s="159">
        <f t="shared" si="10"/>
        <v>1719.0914999999998</v>
      </c>
      <c r="R25" s="159">
        <f t="shared" si="11"/>
        <v>5550.2096999999994</v>
      </c>
      <c r="S25" s="159">
        <v>59.87</v>
      </c>
      <c r="T25" s="159">
        <f t="shared" si="12"/>
        <v>10521.769699999999</v>
      </c>
      <c r="U25" s="159">
        <f t="shared" si="13"/>
        <v>368.37674999999996</v>
      </c>
      <c r="V25" s="159">
        <f t="shared" si="14"/>
        <v>491.16899999999998</v>
      </c>
      <c r="W25" s="159">
        <f t="shared" si="15"/>
        <v>613.96124999999995</v>
      </c>
    </row>
    <row r="26" spans="1:23" ht="12.75" customHeight="1">
      <c r="A26" s="223" t="s">
        <v>148</v>
      </c>
      <c r="B26" s="223" t="s">
        <v>149</v>
      </c>
      <c r="C26" s="225" t="s">
        <v>131</v>
      </c>
      <c r="D26" s="168">
        <v>13</v>
      </c>
      <c r="E26" s="169">
        <v>4240.47</v>
      </c>
      <c r="F26" s="159">
        <f t="shared" si="0"/>
        <v>4494.8999999999996</v>
      </c>
      <c r="G26" s="159">
        <f t="shared" si="1"/>
        <v>5079.24</v>
      </c>
      <c r="H26" s="159">
        <v>59.87</v>
      </c>
      <c r="I26" s="159">
        <f t="shared" si="2"/>
        <v>9634.01</v>
      </c>
      <c r="J26" s="159">
        <f t="shared" si="3"/>
        <v>44.948999999999998</v>
      </c>
      <c r="K26" s="159">
        <f t="shared" si="4"/>
        <v>89.897999999999996</v>
      </c>
      <c r="L26" s="159">
        <f t="shared" si="5"/>
        <v>134.84699999999998</v>
      </c>
      <c r="M26" s="159">
        <f t="shared" si="6"/>
        <v>337.11749999999995</v>
      </c>
      <c r="N26" s="159">
        <f t="shared" si="7"/>
        <v>449.49</v>
      </c>
      <c r="O26" s="159">
        <f t="shared" si="8"/>
        <v>561.86249999999995</v>
      </c>
      <c r="P26" s="159"/>
      <c r="Q26" s="159">
        <f t="shared" si="10"/>
        <v>1573.2149999999997</v>
      </c>
      <c r="R26" s="159">
        <f t="shared" si="11"/>
        <v>5079.2369999999992</v>
      </c>
      <c r="S26" s="159">
        <v>59.87</v>
      </c>
      <c r="T26" s="159">
        <f t="shared" si="12"/>
        <v>9634.0069999999996</v>
      </c>
      <c r="U26" s="159">
        <f t="shared" si="13"/>
        <v>337.11749999999995</v>
      </c>
      <c r="V26" s="159">
        <f t="shared" si="14"/>
        <v>449.49</v>
      </c>
      <c r="W26" s="159">
        <f t="shared" si="15"/>
        <v>561.86249999999995</v>
      </c>
    </row>
    <row r="27" spans="1:23" ht="12.75" customHeight="1">
      <c r="A27" s="224"/>
      <c r="B27" s="224"/>
      <c r="C27" s="226"/>
      <c r="D27" s="168">
        <v>12</v>
      </c>
      <c r="E27" s="169">
        <v>4116.96</v>
      </c>
      <c r="F27" s="159">
        <f t="shared" si="0"/>
        <v>4363.9799999999996</v>
      </c>
      <c r="G27" s="159">
        <f t="shared" si="1"/>
        <v>4931.3</v>
      </c>
      <c r="H27" s="159">
        <v>59.87</v>
      </c>
      <c r="I27" s="159">
        <f t="shared" si="2"/>
        <v>9355.15</v>
      </c>
      <c r="J27" s="159">
        <f t="shared" si="3"/>
        <v>43.639799999999994</v>
      </c>
      <c r="K27" s="159">
        <f t="shared" si="4"/>
        <v>87.279599999999988</v>
      </c>
      <c r="L27" s="159">
        <f t="shared" si="5"/>
        <v>130.9194</v>
      </c>
      <c r="M27" s="159">
        <f t="shared" si="6"/>
        <v>327.29849999999993</v>
      </c>
      <c r="N27" s="159">
        <f t="shared" si="7"/>
        <v>436.39799999999997</v>
      </c>
      <c r="O27" s="159">
        <f t="shared" si="8"/>
        <v>545.49749999999995</v>
      </c>
      <c r="P27" s="159"/>
      <c r="Q27" s="159">
        <f t="shared" si="10"/>
        <v>1527.3929999999998</v>
      </c>
      <c r="R27" s="159">
        <f t="shared" si="11"/>
        <v>4931.2973999999995</v>
      </c>
      <c r="S27" s="159">
        <v>59.87</v>
      </c>
      <c r="T27" s="159">
        <f t="shared" si="12"/>
        <v>9355.1473999999998</v>
      </c>
      <c r="U27" s="159">
        <f t="shared" si="13"/>
        <v>327.29849999999993</v>
      </c>
      <c r="V27" s="159">
        <f t="shared" si="14"/>
        <v>436.39799999999997</v>
      </c>
      <c r="W27" s="159">
        <f t="shared" si="15"/>
        <v>545.49749999999995</v>
      </c>
    </row>
    <row r="28" spans="1:23" ht="12.75" customHeight="1">
      <c r="A28" s="224"/>
      <c r="B28" s="224"/>
      <c r="C28" s="227"/>
      <c r="D28" s="168">
        <v>11</v>
      </c>
      <c r="E28" s="169">
        <v>3997.05</v>
      </c>
      <c r="F28" s="159">
        <f t="shared" si="0"/>
        <v>4236.87</v>
      </c>
      <c r="G28" s="159">
        <f t="shared" si="1"/>
        <v>4787.66</v>
      </c>
      <c r="H28" s="159">
        <v>59.87</v>
      </c>
      <c r="I28" s="159">
        <f t="shared" si="2"/>
        <v>9084.4</v>
      </c>
      <c r="J28" s="159">
        <f t="shared" si="3"/>
        <v>42.368699999999997</v>
      </c>
      <c r="K28" s="159">
        <f t="shared" si="4"/>
        <v>84.737399999999994</v>
      </c>
      <c r="L28" s="159">
        <f t="shared" si="5"/>
        <v>127.1061</v>
      </c>
      <c r="M28" s="159">
        <f t="shared" si="6"/>
        <v>317.76524999999998</v>
      </c>
      <c r="N28" s="159">
        <f t="shared" si="7"/>
        <v>423.68700000000001</v>
      </c>
      <c r="O28" s="159">
        <f t="shared" si="8"/>
        <v>529.60874999999999</v>
      </c>
      <c r="P28" s="159"/>
      <c r="Q28" s="159">
        <f t="shared" si="10"/>
        <v>1482.9044999999999</v>
      </c>
      <c r="R28" s="159">
        <f t="shared" si="11"/>
        <v>4787.6630999999998</v>
      </c>
      <c r="S28" s="159">
        <v>59.87</v>
      </c>
      <c r="T28" s="159">
        <f t="shared" si="12"/>
        <v>9084.4031000000014</v>
      </c>
      <c r="U28" s="159">
        <f t="shared" si="13"/>
        <v>317.76524999999998</v>
      </c>
      <c r="V28" s="159">
        <f t="shared" si="14"/>
        <v>423.68700000000001</v>
      </c>
      <c r="W28" s="159">
        <f t="shared" si="15"/>
        <v>529.60874999999999</v>
      </c>
    </row>
    <row r="29" spans="1:23" ht="12.75" customHeight="1">
      <c r="A29" s="224"/>
      <c r="B29" s="224"/>
      <c r="C29" s="228" t="s">
        <v>132</v>
      </c>
      <c r="D29" s="168">
        <v>10</v>
      </c>
      <c r="E29" s="169">
        <v>3880.63</v>
      </c>
      <c r="F29" s="159">
        <f t="shared" si="0"/>
        <v>4113.47</v>
      </c>
      <c r="G29" s="159">
        <f t="shared" si="1"/>
        <v>4648.22</v>
      </c>
      <c r="H29" s="159">
        <v>59.87</v>
      </c>
      <c r="I29" s="159">
        <f t="shared" si="2"/>
        <v>8821.5600000000013</v>
      </c>
      <c r="J29" s="159">
        <f t="shared" si="3"/>
        <v>41.134700000000002</v>
      </c>
      <c r="K29" s="159">
        <f t="shared" si="4"/>
        <v>82.269400000000005</v>
      </c>
      <c r="L29" s="159">
        <f t="shared" si="5"/>
        <v>123.4041</v>
      </c>
      <c r="M29" s="159">
        <f t="shared" si="6"/>
        <v>308.51024999999998</v>
      </c>
      <c r="N29" s="159">
        <f t="shared" si="7"/>
        <v>411.34700000000004</v>
      </c>
      <c r="O29" s="159">
        <f t="shared" si="8"/>
        <v>514.18375000000003</v>
      </c>
      <c r="P29" s="159"/>
      <c r="Q29" s="159">
        <f t="shared" si="10"/>
        <v>1439.7145</v>
      </c>
      <c r="R29" s="159">
        <f t="shared" si="11"/>
        <v>4648.2210999999998</v>
      </c>
      <c r="S29" s="159">
        <v>59.87</v>
      </c>
      <c r="T29" s="159">
        <f t="shared" si="12"/>
        <v>8821.5611000000008</v>
      </c>
      <c r="U29" s="159">
        <f t="shared" si="13"/>
        <v>308.51024999999998</v>
      </c>
      <c r="V29" s="159">
        <f t="shared" si="14"/>
        <v>411.34700000000004</v>
      </c>
      <c r="W29" s="159">
        <f t="shared" si="15"/>
        <v>514.18375000000003</v>
      </c>
    </row>
    <row r="30" spans="1:23" ht="12.75" customHeight="1">
      <c r="A30" s="224"/>
      <c r="B30" s="224"/>
      <c r="C30" s="226"/>
      <c r="D30" s="168">
        <v>9</v>
      </c>
      <c r="E30" s="169">
        <v>3767.6</v>
      </c>
      <c r="F30" s="159">
        <f t="shared" si="0"/>
        <v>3993.66</v>
      </c>
      <c r="G30" s="159">
        <f t="shared" si="1"/>
        <v>4512.84</v>
      </c>
      <c r="H30" s="159">
        <v>59.87</v>
      </c>
      <c r="I30" s="159">
        <f t="shared" si="2"/>
        <v>8566.3700000000008</v>
      </c>
      <c r="J30" s="159">
        <f t="shared" si="3"/>
        <v>39.936599999999999</v>
      </c>
      <c r="K30" s="159">
        <f t="shared" si="4"/>
        <v>79.873199999999997</v>
      </c>
      <c r="L30" s="159">
        <f t="shared" si="5"/>
        <v>119.8098</v>
      </c>
      <c r="M30" s="159">
        <f t="shared" si="6"/>
        <v>299.52449999999999</v>
      </c>
      <c r="N30" s="159">
        <f t="shared" si="7"/>
        <v>399.36599999999999</v>
      </c>
      <c r="O30" s="159">
        <f t="shared" si="8"/>
        <v>499.20749999999998</v>
      </c>
      <c r="P30" s="159"/>
      <c r="Q30" s="159">
        <f t="shared" si="10"/>
        <v>1397.7809999999999</v>
      </c>
      <c r="R30" s="159">
        <f t="shared" si="11"/>
        <v>4512.8357999999998</v>
      </c>
      <c r="S30" s="159">
        <v>59.87</v>
      </c>
      <c r="T30" s="159">
        <f t="shared" si="12"/>
        <v>8566.3658000000014</v>
      </c>
      <c r="U30" s="159">
        <f t="shared" si="13"/>
        <v>299.52449999999999</v>
      </c>
      <c r="V30" s="159">
        <f t="shared" si="14"/>
        <v>399.36599999999999</v>
      </c>
      <c r="W30" s="159">
        <f t="shared" si="15"/>
        <v>499.20749999999998</v>
      </c>
    </row>
    <row r="31" spans="1:23" ht="12.75" customHeight="1">
      <c r="A31" s="224"/>
      <c r="B31" s="224"/>
      <c r="C31" s="226"/>
      <c r="D31" s="168">
        <v>8</v>
      </c>
      <c r="E31" s="169">
        <v>3564.43</v>
      </c>
      <c r="F31" s="159">
        <f t="shared" si="0"/>
        <v>3778.3</v>
      </c>
      <c r="G31" s="159">
        <f t="shared" si="1"/>
        <v>4269.4799999999996</v>
      </c>
      <c r="H31" s="159">
        <v>59.87</v>
      </c>
      <c r="I31" s="159">
        <f t="shared" si="2"/>
        <v>8107.65</v>
      </c>
      <c r="J31" s="159">
        <f t="shared" si="3"/>
        <v>37.783000000000001</v>
      </c>
      <c r="K31" s="159">
        <f t="shared" si="4"/>
        <v>75.566000000000003</v>
      </c>
      <c r="L31" s="159">
        <f t="shared" si="5"/>
        <v>113.349</v>
      </c>
      <c r="M31" s="159">
        <f t="shared" si="6"/>
        <v>283.3725</v>
      </c>
      <c r="N31" s="159">
        <f t="shared" si="7"/>
        <v>377.83000000000004</v>
      </c>
      <c r="O31" s="159">
        <f t="shared" si="8"/>
        <v>472.28750000000002</v>
      </c>
      <c r="P31" s="159"/>
      <c r="Q31" s="159">
        <f t="shared" si="10"/>
        <v>1322.405</v>
      </c>
      <c r="R31" s="159">
        <f t="shared" si="11"/>
        <v>4269.4789999999994</v>
      </c>
      <c r="S31" s="159">
        <v>59.87</v>
      </c>
      <c r="T31" s="159">
        <f t="shared" si="12"/>
        <v>8107.6489999999994</v>
      </c>
      <c r="U31" s="159">
        <f t="shared" si="13"/>
        <v>283.3725</v>
      </c>
      <c r="V31" s="159">
        <f t="shared" si="14"/>
        <v>377.83000000000004</v>
      </c>
      <c r="W31" s="159">
        <f t="shared" si="15"/>
        <v>472.28750000000002</v>
      </c>
    </row>
    <row r="32" spans="1:23" ht="12.75" customHeight="1">
      <c r="A32" s="224"/>
      <c r="B32" s="224"/>
      <c r="C32" s="226"/>
      <c r="D32" s="168">
        <v>7</v>
      </c>
      <c r="E32" s="169">
        <v>3460.61</v>
      </c>
      <c r="F32" s="159">
        <f t="shared" si="0"/>
        <v>3668.25</v>
      </c>
      <c r="G32" s="159">
        <f t="shared" si="1"/>
        <v>4145.12</v>
      </c>
      <c r="H32" s="159">
        <v>59.87</v>
      </c>
      <c r="I32" s="159">
        <f t="shared" si="2"/>
        <v>7873.24</v>
      </c>
      <c r="J32" s="159">
        <f t="shared" si="3"/>
        <v>36.682499999999997</v>
      </c>
      <c r="K32" s="159">
        <f t="shared" si="4"/>
        <v>73.364999999999995</v>
      </c>
      <c r="L32" s="159">
        <f t="shared" si="5"/>
        <v>110.0475</v>
      </c>
      <c r="M32" s="159">
        <f t="shared" si="6"/>
        <v>275.11874999999998</v>
      </c>
      <c r="N32" s="159">
        <f t="shared" si="7"/>
        <v>366.82500000000005</v>
      </c>
      <c r="O32" s="159">
        <f t="shared" si="8"/>
        <v>458.53125</v>
      </c>
      <c r="P32" s="159"/>
      <c r="Q32" s="159">
        <f t="shared" si="10"/>
        <v>1283.8874999999998</v>
      </c>
      <c r="R32" s="159">
        <f t="shared" si="11"/>
        <v>4145.1224999999995</v>
      </c>
      <c r="S32" s="159">
        <v>59.87</v>
      </c>
      <c r="T32" s="159">
        <f t="shared" si="12"/>
        <v>7873.2424999999994</v>
      </c>
      <c r="U32" s="159">
        <f t="shared" si="13"/>
        <v>275.11874999999998</v>
      </c>
      <c r="V32" s="159">
        <f t="shared" si="14"/>
        <v>366.82500000000005</v>
      </c>
      <c r="W32" s="159">
        <f t="shared" si="15"/>
        <v>458.53125</v>
      </c>
    </row>
    <row r="33" spans="1:23" ht="12.75" customHeight="1">
      <c r="A33" s="224"/>
      <c r="B33" s="224"/>
      <c r="C33" s="229"/>
      <c r="D33" s="168">
        <v>6</v>
      </c>
      <c r="E33" s="169">
        <v>3359.82</v>
      </c>
      <c r="F33" s="159">
        <f t="shared" si="0"/>
        <v>3561.41</v>
      </c>
      <c r="G33" s="159">
        <f t="shared" si="1"/>
        <v>4024.39</v>
      </c>
      <c r="H33" s="159">
        <v>59.87</v>
      </c>
      <c r="I33" s="159">
        <f t="shared" si="2"/>
        <v>7645.6699999999992</v>
      </c>
      <c r="J33" s="159">
        <f t="shared" si="3"/>
        <v>35.614100000000001</v>
      </c>
      <c r="K33" s="159">
        <f t="shared" si="4"/>
        <v>71.228200000000001</v>
      </c>
      <c r="L33" s="159">
        <f t="shared" si="5"/>
        <v>106.84229999999999</v>
      </c>
      <c r="M33" s="159">
        <f t="shared" si="6"/>
        <v>267.10575</v>
      </c>
      <c r="N33" s="159">
        <f t="shared" si="7"/>
        <v>356.14100000000002</v>
      </c>
      <c r="O33" s="159">
        <f t="shared" si="8"/>
        <v>445.17624999999998</v>
      </c>
      <c r="P33" s="159"/>
      <c r="Q33" s="159">
        <f t="shared" si="10"/>
        <v>1246.4934999999998</v>
      </c>
      <c r="R33" s="159">
        <f t="shared" si="11"/>
        <v>4024.3932999999993</v>
      </c>
      <c r="S33" s="159">
        <v>59.87</v>
      </c>
      <c r="T33" s="159">
        <f t="shared" si="12"/>
        <v>7645.6732999999995</v>
      </c>
      <c r="U33" s="159">
        <f t="shared" si="13"/>
        <v>267.10575</v>
      </c>
      <c r="V33" s="159">
        <f t="shared" si="14"/>
        <v>356.14100000000002</v>
      </c>
      <c r="W33" s="159">
        <f t="shared" si="15"/>
        <v>445.17624999999998</v>
      </c>
    </row>
    <row r="34" spans="1:23" ht="12.75" customHeight="1">
      <c r="A34" s="224"/>
      <c r="B34" s="224"/>
      <c r="C34" s="230" t="s">
        <v>133</v>
      </c>
      <c r="D34" s="168">
        <v>5</v>
      </c>
      <c r="E34" s="169">
        <v>3261.96</v>
      </c>
      <c r="F34" s="159">
        <f t="shared" si="0"/>
        <v>3457.68</v>
      </c>
      <c r="G34" s="159">
        <f t="shared" si="1"/>
        <v>3907.18</v>
      </c>
      <c r="H34" s="159">
        <v>59.87</v>
      </c>
      <c r="I34" s="159">
        <f t="shared" si="2"/>
        <v>7424.73</v>
      </c>
      <c r="J34" s="159">
        <f t="shared" si="3"/>
        <v>34.576799999999999</v>
      </c>
      <c r="K34" s="159">
        <f t="shared" si="4"/>
        <v>69.153599999999997</v>
      </c>
      <c r="L34" s="159">
        <f t="shared" si="5"/>
        <v>103.73039999999999</v>
      </c>
      <c r="M34" s="159">
        <f t="shared" si="6"/>
        <v>259.32599999999996</v>
      </c>
      <c r="N34" s="159">
        <f t="shared" si="7"/>
        <v>345.76800000000003</v>
      </c>
      <c r="O34" s="159">
        <f t="shared" si="8"/>
        <v>432.21</v>
      </c>
      <c r="P34" s="159"/>
      <c r="Q34" s="159">
        <f t="shared" si="10"/>
        <v>1210.1879999999999</v>
      </c>
      <c r="R34" s="159">
        <f t="shared" si="11"/>
        <v>3907.1783999999993</v>
      </c>
      <c r="S34" s="159">
        <v>59.87</v>
      </c>
      <c r="T34" s="159">
        <f t="shared" si="12"/>
        <v>7424.7283999999991</v>
      </c>
      <c r="U34" s="159">
        <f t="shared" si="13"/>
        <v>259.32599999999996</v>
      </c>
      <c r="V34" s="159">
        <f t="shared" si="14"/>
        <v>345.76800000000003</v>
      </c>
      <c r="W34" s="159">
        <f t="shared" si="15"/>
        <v>432.21</v>
      </c>
    </row>
    <row r="35" spans="1:23" ht="12.75" customHeight="1">
      <c r="A35" s="224"/>
      <c r="B35" s="224"/>
      <c r="C35" s="226"/>
      <c r="D35" s="168">
        <v>4</v>
      </c>
      <c r="E35" s="169">
        <v>3166.95</v>
      </c>
      <c r="F35" s="159">
        <f t="shared" si="0"/>
        <v>3356.97</v>
      </c>
      <c r="G35" s="159">
        <f t="shared" si="1"/>
        <v>3793.38</v>
      </c>
      <c r="H35" s="159">
        <v>59.87</v>
      </c>
      <c r="I35" s="159">
        <f t="shared" si="2"/>
        <v>7210.22</v>
      </c>
      <c r="J35" s="159">
        <f t="shared" si="3"/>
        <v>33.569699999999997</v>
      </c>
      <c r="K35" s="159">
        <f t="shared" si="4"/>
        <v>67.139399999999995</v>
      </c>
      <c r="L35" s="159">
        <f t="shared" si="5"/>
        <v>100.70909999999999</v>
      </c>
      <c r="M35" s="159">
        <f t="shared" si="6"/>
        <v>251.77274999999997</v>
      </c>
      <c r="N35" s="159">
        <f t="shared" si="7"/>
        <v>335.697</v>
      </c>
      <c r="O35" s="159">
        <f t="shared" si="8"/>
        <v>419.62124999999997</v>
      </c>
      <c r="P35" s="159"/>
      <c r="Q35" s="159">
        <f t="shared" si="10"/>
        <v>1174.9395</v>
      </c>
      <c r="R35" s="159">
        <f t="shared" si="11"/>
        <v>3793.3760999999995</v>
      </c>
      <c r="S35" s="159">
        <v>59.87</v>
      </c>
      <c r="T35" s="159">
        <f t="shared" si="12"/>
        <v>7210.2160999999987</v>
      </c>
      <c r="U35" s="159">
        <f t="shared" si="13"/>
        <v>251.77274999999997</v>
      </c>
      <c r="V35" s="159">
        <f t="shared" si="14"/>
        <v>335.697</v>
      </c>
      <c r="W35" s="159">
        <f t="shared" si="15"/>
        <v>419.62124999999997</v>
      </c>
    </row>
    <row r="36" spans="1:23" ht="12.75" customHeight="1">
      <c r="A36" s="224"/>
      <c r="B36" s="224"/>
      <c r="C36" s="226"/>
      <c r="D36" s="168">
        <v>3</v>
      </c>
      <c r="E36" s="169">
        <v>2996.17</v>
      </c>
      <c r="F36" s="159">
        <f t="shared" si="0"/>
        <v>3175.94</v>
      </c>
      <c r="G36" s="159">
        <f t="shared" si="1"/>
        <v>3588.81</v>
      </c>
      <c r="H36" s="159">
        <v>59.87</v>
      </c>
      <c r="I36" s="159">
        <f t="shared" si="2"/>
        <v>6824.62</v>
      </c>
      <c r="J36" s="159">
        <f t="shared" si="3"/>
        <v>31.759400000000003</v>
      </c>
      <c r="K36" s="159">
        <f t="shared" si="4"/>
        <v>63.518800000000006</v>
      </c>
      <c r="L36" s="159">
        <f t="shared" si="5"/>
        <v>95.278199999999998</v>
      </c>
      <c r="M36" s="159">
        <f t="shared" si="6"/>
        <v>238.19549999999998</v>
      </c>
      <c r="N36" s="159">
        <f t="shared" si="7"/>
        <v>317.59400000000005</v>
      </c>
      <c r="O36" s="159">
        <f t="shared" si="8"/>
        <v>396.99250000000001</v>
      </c>
      <c r="P36" s="159"/>
      <c r="Q36" s="159">
        <f t="shared" si="10"/>
        <v>1111.579</v>
      </c>
      <c r="R36" s="159">
        <f t="shared" si="11"/>
        <v>3588.8121999999998</v>
      </c>
      <c r="S36" s="159">
        <v>59.87</v>
      </c>
      <c r="T36" s="159">
        <f t="shared" si="12"/>
        <v>6824.6221999999998</v>
      </c>
      <c r="U36" s="159">
        <f t="shared" si="13"/>
        <v>238.19549999999998</v>
      </c>
      <c r="V36" s="159">
        <f t="shared" si="14"/>
        <v>317.59400000000005</v>
      </c>
      <c r="W36" s="159">
        <f t="shared" si="15"/>
        <v>396.99250000000001</v>
      </c>
    </row>
    <row r="37" spans="1:23" ht="12.75" customHeight="1">
      <c r="A37" s="224"/>
      <c r="B37" s="224"/>
      <c r="C37" s="226"/>
      <c r="D37" s="164">
        <v>2</v>
      </c>
      <c r="E37" s="159">
        <v>2908.9</v>
      </c>
      <c r="F37" s="159">
        <f t="shared" si="0"/>
        <v>3083.43</v>
      </c>
      <c r="G37" s="159">
        <f t="shared" si="1"/>
        <v>3484.28</v>
      </c>
      <c r="H37" s="159">
        <v>59.87</v>
      </c>
      <c r="I37" s="159">
        <f t="shared" si="2"/>
        <v>6627.58</v>
      </c>
      <c r="J37" s="159">
        <f t="shared" si="3"/>
        <v>30.834299999999999</v>
      </c>
      <c r="K37" s="159">
        <f t="shared" si="4"/>
        <v>61.668599999999998</v>
      </c>
      <c r="L37" s="159">
        <f t="shared" si="5"/>
        <v>92.502899999999997</v>
      </c>
      <c r="M37" s="159">
        <f t="shared" si="6"/>
        <v>231.25724999999997</v>
      </c>
      <c r="N37" s="159">
        <f t="shared" si="7"/>
        <v>308.34300000000002</v>
      </c>
      <c r="O37" s="159">
        <f t="shared" si="8"/>
        <v>385.42874999999998</v>
      </c>
      <c r="P37" s="159"/>
      <c r="Q37" s="159">
        <f t="shared" si="10"/>
        <v>1079.2004999999999</v>
      </c>
      <c r="R37" s="159">
        <f t="shared" si="11"/>
        <v>3484.2758999999996</v>
      </c>
      <c r="S37" s="159">
        <v>59.87</v>
      </c>
      <c r="T37" s="159">
        <f t="shared" si="12"/>
        <v>6627.5758999999989</v>
      </c>
      <c r="U37" s="159">
        <f t="shared" si="13"/>
        <v>231.25724999999997</v>
      </c>
      <c r="V37" s="159">
        <f t="shared" si="14"/>
        <v>308.34300000000002</v>
      </c>
      <c r="W37" s="159">
        <f t="shared" si="15"/>
        <v>385.42874999999998</v>
      </c>
    </row>
    <row r="38" spans="1:23" ht="12.75" customHeight="1" thickBot="1">
      <c r="A38" s="224"/>
      <c r="B38" s="224"/>
      <c r="C38" s="227"/>
      <c r="D38" s="170">
        <v>1</v>
      </c>
      <c r="E38" s="171">
        <v>2824.17</v>
      </c>
      <c r="F38" s="159">
        <f t="shared" si="0"/>
        <v>2993.62</v>
      </c>
      <c r="G38" s="159">
        <f t="shared" si="1"/>
        <v>3382.79</v>
      </c>
      <c r="H38" s="159">
        <v>59.87</v>
      </c>
      <c r="I38" s="159">
        <f t="shared" si="2"/>
        <v>6436.28</v>
      </c>
      <c r="J38" s="159">
        <f t="shared" si="3"/>
        <v>29.936199999999999</v>
      </c>
      <c r="K38" s="159">
        <f t="shared" si="4"/>
        <v>59.872399999999999</v>
      </c>
      <c r="L38" s="159">
        <f t="shared" si="5"/>
        <v>89.808599999999998</v>
      </c>
      <c r="M38" s="159">
        <f t="shared" si="6"/>
        <v>224.52149999999997</v>
      </c>
      <c r="N38" s="159">
        <f t="shared" si="7"/>
        <v>299.36200000000002</v>
      </c>
      <c r="O38" s="159">
        <f t="shared" si="8"/>
        <v>374.20249999999999</v>
      </c>
      <c r="P38" s="159"/>
      <c r="Q38" s="159">
        <f t="shared" si="10"/>
        <v>1047.7669999999998</v>
      </c>
      <c r="R38" s="159">
        <f t="shared" si="11"/>
        <v>3382.7905999999994</v>
      </c>
      <c r="S38" s="159">
        <v>59.87</v>
      </c>
      <c r="T38" s="159">
        <f t="shared" si="12"/>
        <v>6436.2805999999991</v>
      </c>
      <c r="U38" s="159">
        <f t="shared" si="13"/>
        <v>224.52149999999997</v>
      </c>
      <c r="V38" s="159">
        <f t="shared" si="14"/>
        <v>299.36200000000002</v>
      </c>
      <c r="W38" s="159">
        <f t="shared" si="15"/>
        <v>374.20249999999999</v>
      </c>
    </row>
    <row r="39" spans="1:23" ht="12.75" customHeight="1">
      <c r="A39" s="223" t="s">
        <v>150</v>
      </c>
      <c r="B39" s="223" t="s">
        <v>151</v>
      </c>
      <c r="C39" s="233" t="s">
        <v>131</v>
      </c>
      <c r="D39" s="160">
        <v>13</v>
      </c>
      <c r="E39" s="161">
        <v>2511.37</v>
      </c>
      <c r="F39" s="159">
        <f t="shared" si="0"/>
        <v>2662.05</v>
      </c>
      <c r="G39" s="159">
        <f t="shared" si="1"/>
        <v>3008.12</v>
      </c>
      <c r="H39" s="159">
        <v>59.87</v>
      </c>
      <c r="I39" s="159">
        <f t="shared" si="2"/>
        <v>5730.04</v>
      </c>
      <c r="J39" s="159">
        <f t="shared" si="3"/>
        <v>26.620500000000003</v>
      </c>
      <c r="K39" s="159">
        <f t="shared" si="4"/>
        <v>53.241000000000007</v>
      </c>
      <c r="L39" s="159">
        <f t="shared" si="5"/>
        <v>79.861500000000007</v>
      </c>
      <c r="M39" s="159">
        <f t="shared" si="6"/>
        <v>199.65375</v>
      </c>
      <c r="N39" s="159">
        <f t="shared" si="7"/>
        <v>266.20500000000004</v>
      </c>
      <c r="O39" s="159">
        <f t="shared" si="8"/>
        <v>332.75625000000002</v>
      </c>
      <c r="P39" s="159"/>
      <c r="Q39" s="159"/>
      <c r="R39" s="159">
        <f t="shared" si="11"/>
        <v>3008.1165000000001</v>
      </c>
      <c r="S39" s="159">
        <v>59.87</v>
      </c>
      <c r="T39" s="159">
        <f t="shared" si="12"/>
        <v>5730.0365000000002</v>
      </c>
      <c r="U39" s="159">
        <f t="shared" si="13"/>
        <v>199.65375</v>
      </c>
      <c r="V39" s="159">
        <f t="shared" si="14"/>
        <v>266.20500000000004</v>
      </c>
      <c r="W39" s="159">
        <f t="shared" si="15"/>
        <v>332.75625000000002</v>
      </c>
    </row>
    <row r="40" spans="1:23" ht="12.75" customHeight="1">
      <c r="A40" s="224"/>
      <c r="B40" s="224"/>
      <c r="C40" s="233"/>
      <c r="D40" s="160">
        <v>12</v>
      </c>
      <c r="E40" s="161">
        <v>2403.23</v>
      </c>
      <c r="F40" s="159">
        <f t="shared" si="0"/>
        <v>2547.42</v>
      </c>
      <c r="G40" s="159">
        <f t="shared" si="1"/>
        <v>2878.58</v>
      </c>
      <c r="H40" s="159">
        <v>59.87</v>
      </c>
      <c r="I40" s="159">
        <f t="shared" si="2"/>
        <v>5485.87</v>
      </c>
      <c r="J40" s="159">
        <f t="shared" si="3"/>
        <v>25.4742</v>
      </c>
      <c r="K40" s="159">
        <f t="shared" si="4"/>
        <v>50.948399999999999</v>
      </c>
      <c r="L40" s="159">
        <f t="shared" si="5"/>
        <v>76.422600000000003</v>
      </c>
      <c r="M40" s="159">
        <f t="shared" si="6"/>
        <v>191.0565</v>
      </c>
      <c r="N40" s="159">
        <f t="shared" si="7"/>
        <v>254.74200000000002</v>
      </c>
      <c r="O40" s="159">
        <f t="shared" si="8"/>
        <v>318.42750000000001</v>
      </c>
      <c r="P40" s="159"/>
      <c r="Q40" s="159"/>
      <c r="R40" s="159">
        <f t="shared" si="11"/>
        <v>2878.5845999999997</v>
      </c>
      <c r="S40" s="159">
        <v>59.87</v>
      </c>
      <c r="T40" s="159">
        <f t="shared" si="12"/>
        <v>5485.8746000000001</v>
      </c>
      <c r="U40" s="159">
        <f t="shared" si="13"/>
        <v>191.0565</v>
      </c>
      <c r="V40" s="159">
        <f t="shared" si="14"/>
        <v>254.74200000000002</v>
      </c>
      <c r="W40" s="159">
        <f t="shared" si="15"/>
        <v>318.42750000000001</v>
      </c>
    </row>
    <row r="41" spans="1:23" ht="12.75" customHeight="1">
      <c r="A41" s="224"/>
      <c r="B41" s="224"/>
      <c r="C41" s="234"/>
      <c r="D41" s="162">
        <v>11</v>
      </c>
      <c r="E41" s="163">
        <v>2299.7399999999998</v>
      </c>
      <c r="F41" s="159">
        <f t="shared" si="0"/>
        <v>2437.7199999999998</v>
      </c>
      <c r="G41" s="159">
        <f t="shared" si="1"/>
        <v>2754.62</v>
      </c>
      <c r="H41" s="159">
        <v>59.87</v>
      </c>
      <c r="I41" s="159">
        <f t="shared" si="2"/>
        <v>5252.21</v>
      </c>
      <c r="J41" s="159">
        <f t="shared" si="3"/>
        <v>24.377199999999998</v>
      </c>
      <c r="K41" s="159">
        <f t="shared" si="4"/>
        <v>48.754399999999997</v>
      </c>
      <c r="L41" s="159">
        <f t="shared" si="5"/>
        <v>73.131599999999992</v>
      </c>
      <c r="M41" s="159">
        <f t="shared" si="6"/>
        <v>182.82899999999998</v>
      </c>
      <c r="N41" s="159">
        <f t="shared" si="7"/>
        <v>243.77199999999999</v>
      </c>
      <c r="O41" s="159">
        <f t="shared" si="8"/>
        <v>304.71499999999997</v>
      </c>
      <c r="P41" s="159"/>
      <c r="Q41" s="159"/>
      <c r="R41" s="159">
        <f t="shared" si="11"/>
        <v>2754.6235999999994</v>
      </c>
      <c r="S41" s="159">
        <v>59.87</v>
      </c>
      <c r="T41" s="159">
        <f t="shared" si="12"/>
        <v>5252.2135999999991</v>
      </c>
      <c r="U41" s="159">
        <f t="shared" si="13"/>
        <v>182.82899999999998</v>
      </c>
      <c r="V41" s="159">
        <f t="shared" si="14"/>
        <v>243.77199999999999</v>
      </c>
      <c r="W41" s="159">
        <f t="shared" si="15"/>
        <v>304.71499999999997</v>
      </c>
    </row>
    <row r="42" spans="1:23" ht="12.75" customHeight="1">
      <c r="A42" s="224"/>
      <c r="B42" s="224"/>
      <c r="C42" s="235" t="s">
        <v>132</v>
      </c>
      <c r="D42" s="164">
        <v>10</v>
      </c>
      <c r="E42" s="159">
        <v>2200.71</v>
      </c>
      <c r="F42" s="159">
        <f t="shared" si="0"/>
        <v>2332.75</v>
      </c>
      <c r="G42" s="159">
        <f t="shared" si="1"/>
        <v>2636.01</v>
      </c>
      <c r="H42" s="159">
        <v>59.87</v>
      </c>
      <c r="I42" s="159">
        <f t="shared" si="2"/>
        <v>5028.63</v>
      </c>
      <c r="J42" s="159">
        <f t="shared" si="3"/>
        <v>23.327500000000001</v>
      </c>
      <c r="K42" s="159">
        <f t="shared" si="4"/>
        <v>46.655000000000001</v>
      </c>
      <c r="L42" s="159">
        <f t="shared" si="5"/>
        <v>69.982500000000002</v>
      </c>
      <c r="M42" s="159">
        <f t="shared" si="6"/>
        <v>174.95624999999998</v>
      </c>
      <c r="N42" s="159">
        <f t="shared" si="7"/>
        <v>233.27500000000001</v>
      </c>
      <c r="O42" s="159">
        <f t="shared" si="8"/>
        <v>291.59375</v>
      </c>
      <c r="P42" s="159"/>
      <c r="Q42" s="159"/>
      <c r="R42" s="159">
        <f t="shared" si="11"/>
        <v>2636.0074999999997</v>
      </c>
      <c r="S42" s="159">
        <v>59.87</v>
      </c>
      <c r="T42" s="159">
        <f t="shared" si="12"/>
        <v>5028.6274999999996</v>
      </c>
      <c r="U42" s="159">
        <f t="shared" si="13"/>
        <v>174.95624999999998</v>
      </c>
      <c r="V42" s="159">
        <f t="shared" si="14"/>
        <v>233.27500000000001</v>
      </c>
      <c r="W42" s="159">
        <f t="shared" si="15"/>
        <v>291.59375</v>
      </c>
    </row>
    <row r="43" spans="1:23" ht="12.75" customHeight="1">
      <c r="A43" s="224"/>
      <c r="B43" s="224"/>
      <c r="C43" s="236"/>
      <c r="D43" s="160">
        <v>9</v>
      </c>
      <c r="E43" s="161">
        <v>2105.94</v>
      </c>
      <c r="F43" s="159">
        <f t="shared" si="0"/>
        <v>2232.3000000000002</v>
      </c>
      <c r="G43" s="159">
        <f t="shared" si="1"/>
        <v>2522.5</v>
      </c>
      <c r="H43" s="159">
        <v>59.87</v>
      </c>
      <c r="I43" s="159">
        <f t="shared" si="2"/>
        <v>4814.67</v>
      </c>
      <c r="J43" s="159">
        <f t="shared" si="3"/>
        <v>22.323000000000004</v>
      </c>
      <c r="K43" s="159">
        <f t="shared" si="4"/>
        <v>44.646000000000008</v>
      </c>
      <c r="L43" s="159">
        <f t="shared" si="5"/>
        <v>66.969000000000008</v>
      </c>
      <c r="M43" s="159">
        <f t="shared" si="6"/>
        <v>167.42250000000001</v>
      </c>
      <c r="N43" s="159">
        <f t="shared" si="7"/>
        <v>223.23000000000002</v>
      </c>
      <c r="O43" s="159">
        <f t="shared" si="8"/>
        <v>279.03750000000002</v>
      </c>
      <c r="P43" s="159"/>
      <c r="Q43" s="159"/>
      <c r="R43" s="159">
        <f t="shared" si="11"/>
        <v>2522.4989999999998</v>
      </c>
      <c r="S43" s="159">
        <v>59.87</v>
      </c>
      <c r="T43" s="159">
        <f t="shared" si="12"/>
        <v>4814.6689999999999</v>
      </c>
      <c r="U43" s="159">
        <f t="shared" si="13"/>
        <v>167.42250000000001</v>
      </c>
      <c r="V43" s="159">
        <f t="shared" si="14"/>
        <v>223.23000000000002</v>
      </c>
      <c r="W43" s="159">
        <f t="shared" si="15"/>
        <v>279.03750000000002</v>
      </c>
    </row>
    <row r="44" spans="1:23" ht="12.75" customHeight="1">
      <c r="A44" s="224"/>
      <c r="B44" s="224"/>
      <c r="C44" s="236"/>
      <c r="D44" s="160">
        <v>8</v>
      </c>
      <c r="E44" s="161">
        <v>1992.37</v>
      </c>
      <c r="F44" s="159">
        <f t="shared" si="0"/>
        <v>2111.91</v>
      </c>
      <c r="G44" s="159">
        <f t="shared" si="1"/>
        <v>2386.46</v>
      </c>
      <c r="H44" s="159">
        <v>59.87</v>
      </c>
      <c r="I44" s="159">
        <f t="shared" si="2"/>
        <v>4558.24</v>
      </c>
      <c r="J44" s="159">
        <f t="shared" si="3"/>
        <v>21.1191</v>
      </c>
      <c r="K44" s="159">
        <f t="shared" si="4"/>
        <v>42.238199999999999</v>
      </c>
      <c r="L44" s="159">
        <f t="shared" si="5"/>
        <v>63.357299999999995</v>
      </c>
      <c r="M44" s="159">
        <f t="shared" si="6"/>
        <v>158.39324999999999</v>
      </c>
      <c r="N44" s="159">
        <f t="shared" si="7"/>
        <v>211.191</v>
      </c>
      <c r="O44" s="159">
        <f t="shared" si="8"/>
        <v>263.98874999999998</v>
      </c>
      <c r="P44" s="159"/>
      <c r="Q44" s="159"/>
      <c r="R44" s="159">
        <f t="shared" si="11"/>
        <v>2386.4582999999998</v>
      </c>
      <c r="S44" s="159">
        <v>59.87</v>
      </c>
      <c r="T44" s="159">
        <f t="shared" si="12"/>
        <v>4558.2383</v>
      </c>
      <c r="U44" s="159">
        <f t="shared" si="13"/>
        <v>158.39324999999999</v>
      </c>
      <c r="V44" s="159">
        <f t="shared" si="14"/>
        <v>211.191</v>
      </c>
      <c r="W44" s="159">
        <f t="shared" si="15"/>
        <v>263.98874999999998</v>
      </c>
    </row>
    <row r="45" spans="1:23" ht="12.75" customHeight="1">
      <c r="A45" s="224"/>
      <c r="B45" s="224"/>
      <c r="C45" s="236"/>
      <c r="D45" s="160">
        <v>7</v>
      </c>
      <c r="E45" s="161">
        <v>1906.58</v>
      </c>
      <c r="F45" s="159">
        <f t="shared" si="0"/>
        <v>2020.97</v>
      </c>
      <c r="G45" s="159">
        <f t="shared" si="1"/>
        <v>2283.6999999999998</v>
      </c>
      <c r="H45" s="159">
        <v>59.87</v>
      </c>
      <c r="I45" s="159">
        <f t="shared" si="2"/>
        <v>4364.54</v>
      </c>
      <c r="J45" s="159">
        <f t="shared" si="3"/>
        <v>20.209700000000002</v>
      </c>
      <c r="K45" s="159">
        <f t="shared" si="4"/>
        <v>40.419400000000003</v>
      </c>
      <c r="L45" s="159">
        <f t="shared" si="5"/>
        <v>60.629100000000001</v>
      </c>
      <c r="M45" s="159">
        <f t="shared" si="6"/>
        <v>151.57274999999998</v>
      </c>
      <c r="N45" s="159">
        <f t="shared" si="7"/>
        <v>202.09700000000001</v>
      </c>
      <c r="O45" s="159">
        <f t="shared" si="8"/>
        <v>252.62125</v>
      </c>
      <c r="P45" s="159"/>
      <c r="Q45" s="159"/>
      <c r="R45" s="159">
        <f t="shared" si="11"/>
        <v>2283.6960999999997</v>
      </c>
      <c r="S45" s="159">
        <v>59.87</v>
      </c>
      <c r="T45" s="159">
        <f t="shared" si="12"/>
        <v>4364.5360999999994</v>
      </c>
      <c r="U45" s="159">
        <f t="shared" si="13"/>
        <v>151.57274999999998</v>
      </c>
      <c r="V45" s="159">
        <f t="shared" si="14"/>
        <v>202.09700000000001</v>
      </c>
      <c r="W45" s="159">
        <f t="shared" si="15"/>
        <v>252.62125</v>
      </c>
    </row>
    <row r="46" spans="1:23" ht="12.75" customHeight="1">
      <c r="A46" s="224"/>
      <c r="B46" s="224"/>
      <c r="C46" s="237"/>
      <c r="D46" s="162">
        <v>6</v>
      </c>
      <c r="E46" s="163">
        <v>1824.48</v>
      </c>
      <c r="F46" s="159">
        <f t="shared" si="0"/>
        <v>1933.95</v>
      </c>
      <c r="G46" s="159">
        <f t="shared" si="1"/>
        <v>2185.36</v>
      </c>
      <c r="H46" s="159">
        <v>59.87</v>
      </c>
      <c r="I46" s="159">
        <f t="shared" si="2"/>
        <v>4179.18</v>
      </c>
      <c r="J46" s="159">
        <f t="shared" si="3"/>
        <v>19.339500000000001</v>
      </c>
      <c r="K46" s="159">
        <f t="shared" si="4"/>
        <v>38.679000000000002</v>
      </c>
      <c r="L46" s="159">
        <f t="shared" si="5"/>
        <v>58.018499999999996</v>
      </c>
      <c r="M46" s="159">
        <f t="shared" si="6"/>
        <v>145.04624999999999</v>
      </c>
      <c r="N46" s="159">
        <f t="shared" si="7"/>
        <v>193.39500000000001</v>
      </c>
      <c r="O46" s="159">
        <f t="shared" si="8"/>
        <v>241.74375000000001</v>
      </c>
      <c r="P46" s="159"/>
      <c r="Q46" s="159"/>
      <c r="R46" s="159">
        <f t="shared" si="11"/>
        <v>2185.3634999999999</v>
      </c>
      <c r="S46" s="159">
        <v>59.87</v>
      </c>
      <c r="T46" s="159">
        <f t="shared" si="12"/>
        <v>4179.1835000000001</v>
      </c>
      <c r="U46" s="159">
        <f t="shared" si="13"/>
        <v>145.04624999999999</v>
      </c>
      <c r="V46" s="159">
        <f t="shared" si="14"/>
        <v>193.39500000000001</v>
      </c>
      <c r="W46" s="159">
        <f t="shared" si="15"/>
        <v>241.74375000000001</v>
      </c>
    </row>
    <row r="47" spans="1:23" ht="12.75" customHeight="1">
      <c r="A47" s="224"/>
      <c r="B47" s="224"/>
      <c r="C47" s="235" t="s">
        <v>133</v>
      </c>
      <c r="D47" s="164">
        <v>5</v>
      </c>
      <c r="E47" s="159">
        <v>1745.91</v>
      </c>
      <c r="F47" s="159">
        <f t="shared" si="0"/>
        <v>1850.66</v>
      </c>
      <c r="G47" s="159">
        <f t="shared" si="1"/>
        <v>2091.25</v>
      </c>
      <c r="H47" s="159">
        <v>59.87</v>
      </c>
      <c r="I47" s="159">
        <f t="shared" si="2"/>
        <v>4001.7799999999997</v>
      </c>
      <c r="J47" s="159">
        <f t="shared" si="3"/>
        <v>18.506600000000002</v>
      </c>
      <c r="K47" s="159">
        <f t="shared" si="4"/>
        <v>37.013200000000005</v>
      </c>
      <c r="L47" s="159">
        <f t="shared" si="5"/>
        <v>55.519800000000004</v>
      </c>
      <c r="M47" s="159">
        <f t="shared" si="6"/>
        <v>138.79949999999999</v>
      </c>
      <c r="N47" s="159">
        <f t="shared" si="7"/>
        <v>185.06600000000003</v>
      </c>
      <c r="O47" s="159">
        <f t="shared" si="8"/>
        <v>231.33250000000001</v>
      </c>
      <c r="P47" s="159"/>
      <c r="Q47" s="159"/>
      <c r="R47" s="159">
        <f t="shared" si="11"/>
        <v>2091.2457999999997</v>
      </c>
      <c r="S47" s="159">
        <v>59.87</v>
      </c>
      <c r="T47" s="159">
        <f t="shared" si="12"/>
        <v>4001.7757999999994</v>
      </c>
      <c r="U47" s="159">
        <f t="shared" si="13"/>
        <v>138.79949999999999</v>
      </c>
      <c r="V47" s="159">
        <f t="shared" si="14"/>
        <v>185.06600000000003</v>
      </c>
      <c r="W47" s="159">
        <f t="shared" si="15"/>
        <v>231.33250000000001</v>
      </c>
    </row>
    <row r="48" spans="1:23" ht="12.75" customHeight="1">
      <c r="A48" s="224"/>
      <c r="B48" s="224"/>
      <c r="C48" s="236"/>
      <c r="D48" s="160">
        <v>4</v>
      </c>
      <c r="E48" s="161">
        <v>1670.73</v>
      </c>
      <c r="F48" s="159">
        <f t="shared" si="0"/>
        <v>1770.97</v>
      </c>
      <c r="G48" s="159">
        <f t="shared" si="1"/>
        <v>2001.2</v>
      </c>
      <c r="H48" s="159">
        <v>59.87</v>
      </c>
      <c r="I48" s="159">
        <f t="shared" si="2"/>
        <v>3832.04</v>
      </c>
      <c r="J48" s="159">
        <f t="shared" si="3"/>
        <v>17.709700000000002</v>
      </c>
      <c r="K48" s="159">
        <f t="shared" si="4"/>
        <v>35.419400000000003</v>
      </c>
      <c r="L48" s="159">
        <f t="shared" si="5"/>
        <v>53.129100000000001</v>
      </c>
      <c r="M48" s="159">
        <f t="shared" si="6"/>
        <v>132.82274999999998</v>
      </c>
      <c r="N48" s="159">
        <f t="shared" si="7"/>
        <v>177.09700000000001</v>
      </c>
      <c r="O48" s="159">
        <f t="shared" si="8"/>
        <v>221.37125</v>
      </c>
      <c r="P48" s="159"/>
      <c r="Q48" s="159"/>
      <c r="R48" s="159">
        <f t="shared" si="11"/>
        <v>2001.1960999999999</v>
      </c>
      <c r="S48" s="159">
        <v>59.87</v>
      </c>
      <c r="T48" s="159">
        <f t="shared" si="12"/>
        <v>3832.0360999999998</v>
      </c>
      <c r="U48" s="159">
        <f t="shared" si="13"/>
        <v>132.82274999999998</v>
      </c>
      <c r="V48" s="159">
        <f t="shared" si="14"/>
        <v>177.09700000000001</v>
      </c>
      <c r="W48" s="159">
        <f t="shared" si="15"/>
        <v>221.37125</v>
      </c>
    </row>
    <row r="49" spans="1:23" ht="12.75" customHeight="1">
      <c r="A49" s="224"/>
      <c r="B49" s="224"/>
      <c r="C49" s="236"/>
      <c r="D49" s="160">
        <v>3</v>
      </c>
      <c r="E49" s="161">
        <v>1580.63</v>
      </c>
      <c r="F49" s="159">
        <f t="shared" si="0"/>
        <v>1675.47</v>
      </c>
      <c r="G49" s="159">
        <f t="shared" si="1"/>
        <v>1893.28</v>
      </c>
      <c r="H49" s="159">
        <v>59.87</v>
      </c>
      <c r="I49" s="159">
        <f t="shared" si="2"/>
        <v>3628.62</v>
      </c>
      <c r="J49" s="159">
        <f t="shared" si="3"/>
        <v>16.7547</v>
      </c>
      <c r="K49" s="159">
        <f t="shared" si="4"/>
        <v>33.509399999999999</v>
      </c>
      <c r="L49" s="159">
        <f t="shared" si="5"/>
        <v>50.264099999999999</v>
      </c>
      <c r="M49" s="159">
        <f t="shared" si="6"/>
        <v>125.66024999999999</v>
      </c>
      <c r="N49" s="159">
        <f t="shared" si="7"/>
        <v>167.54700000000003</v>
      </c>
      <c r="O49" s="159">
        <f t="shared" si="8"/>
        <v>209.43375</v>
      </c>
      <c r="P49" s="159"/>
      <c r="Q49" s="159"/>
      <c r="R49" s="159">
        <f t="shared" si="11"/>
        <v>1893.2810999999999</v>
      </c>
      <c r="S49" s="159">
        <v>59.87</v>
      </c>
      <c r="T49" s="159">
        <f t="shared" si="12"/>
        <v>3628.6210999999998</v>
      </c>
      <c r="U49" s="159">
        <f t="shared" si="13"/>
        <v>125.66024999999999</v>
      </c>
      <c r="V49" s="159">
        <f t="shared" si="14"/>
        <v>167.54700000000003</v>
      </c>
      <c r="W49" s="159">
        <f t="shared" si="15"/>
        <v>209.43375</v>
      </c>
    </row>
    <row r="50" spans="1:23" ht="12.75" customHeight="1">
      <c r="A50" s="224"/>
      <c r="B50" s="224"/>
      <c r="C50" s="236"/>
      <c r="D50" s="160">
        <v>2</v>
      </c>
      <c r="E50" s="161">
        <v>1512.57</v>
      </c>
      <c r="F50" s="159">
        <f t="shared" si="0"/>
        <v>1603.32</v>
      </c>
      <c r="G50" s="159">
        <f t="shared" si="1"/>
        <v>1811.75</v>
      </c>
      <c r="H50" s="159">
        <v>59.87</v>
      </c>
      <c r="I50" s="159">
        <f t="shared" si="2"/>
        <v>3474.9399999999996</v>
      </c>
      <c r="J50" s="159">
        <f t="shared" si="3"/>
        <v>16.033200000000001</v>
      </c>
      <c r="K50" s="159">
        <f t="shared" si="4"/>
        <v>32.066400000000002</v>
      </c>
      <c r="L50" s="159">
        <f t="shared" si="5"/>
        <v>48.099599999999995</v>
      </c>
      <c r="M50" s="159">
        <f t="shared" si="6"/>
        <v>120.249</v>
      </c>
      <c r="N50" s="159">
        <f t="shared" si="7"/>
        <v>160.33199999999999</v>
      </c>
      <c r="O50" s="159">
        <f t="shared" si="8"/>
        <v>200.41499999999999</v>
      </c>
      <c r="P50" s="159"/>
      <c r="Q50" s="159"/>
      <c r="R50" s="159">
        <f t="shared" si="11"/>
        <v>1811.7515999999998</v>
      </c>
      <c r="S50" s="159">
        <v>59.87</v>
      </c>
      <c r="T50" s="159">
        <f t="shared" si="12"/>
        <v>3474.9415999999997</v>
      </c>
      <c r="U50" s="159">
        <f t="shared" si="13"/>
        <v>120.249</v>
      </c>
      <c r="V50" s="159">
        <f t="shared" si="14"/>
        <v>160.33199999999999</v>
      </c>
      <c r="W50" s="159">
        <f t="shared" si="15"/>
        <v>200.41499999999999</v>
      </c>
    </row>
    <row r="51" spans="1:23" ht="12.75" customHeight="1" thickBot="1">
      <c r="A51" s="224"/>
      <c r="B51" s="224"/>
      <c r="C51" s="238"/>
      <c r="D51" s="170">
        <v>1</v>
      </c>
      <c r="E51" s="172">
        <v>1447.43</v>
      </c>
      <c r="F51" s="159">
        <f t="shared" si="0"/>
        <v>1534.28</v>
      </c>
      <c r="G51" s="159">
        <f t="shared" si="1"/>
        <v>1733.74</v>
      </c>
      <c r="H51" s="159">
        <v>59.87</v>
      </c>
      <c r="I51" s="159">
        <f t="shared" si="2"/>
        <v>3327.89</v>
      </c>
      <c r="J51" s="159">
        <f t="shared" si="3"/>
        <v>15.3428</v>
      </c>
      <c r="K51" s="159">
        <f t="shared" si="4"/>
        <v>30.685600000000001</v>
      </c>
      <c r="L51" s="159">
        <f t="shared" si="5"/>
        <v>46.028399999999998</v>
      </c>
      <c r="M51" s="159">
        <f t="shared" si="6"/>
        <v>115.071</v>
      </c>
      <c r="N51" s="159">
        <f t="shared" si="7"/>
        <v>153.428</v>
      </c>
      <c r="O51" s="159">
        <f t="shared" si="8"/>
        <v>191.785</v>
      </c>
      <c r="P51" s="159"/>
      <c r="Q51" s="159"/>
      <c r="R51" s="159">
        <f t="shared" si="11"/>
        <v>1733.7363999999998</v>
      </c>
      <c r="S51" s="159">
        <v>59.87</v>
      </c>
      <c r="T51" s="159">
        <f t="shared" si="12"/>
        <v>3327.8863999999994</v>
      </c>
      <c r="U51" s="159">
        <f t="shared" si="13"/>
        <v>115.071</v>
      </c>
      <c r="V51" s="159">
        <f t="shared" si="14"/>
        <v>153.428</v>
      </c>
      <c r="W51" s="159">
        <f t="shared" si="15"/>
        <v>191.785</v>
      </c>
    </row>
    <row r="52" spans="1:23" ht="12.75" hidden="1" customHeight="1" thickBot="1">
      <c r="A52" s="173"/>
      <c r="B52" s="174"/>
      <c r="C52" s="175"/>
      <c r="D52" s="176"/>
      <c r="E52" s="177"/>
      <c r="F52" s="178"/>
      <c r="G52" s="178"/>
      <c r="H52" s="179"/>
      <c r="I52" s="179"/>
      <c r="J52" s="179"/>
      <c r="K52" s="179"/>
      <c r="L52" s="179"/>
      <c r="M52" s="179"/>
      <c r="N52" s="179"/>
      <c r="O52" s="180"/>
      <c r="P52" s="181"/>
      <c r="Q52" s="181"/>
      <c r="R52" s="178"/>
      <c r="S52" s="178"/>
      <c r="T52" s="178"/>
      <c r="U52" s="178"/>
      <c r="V52" s="179"/>
      <c r="W52" s="182"/>
    </row>
    <row r="53" spans="1:23">
      <c r="A53" s="9" t="s">
        <v>171</v>
      </c>
    </row>
    <row r="54" spans="1:23" ht="12.75" customHeight="1">
      <c r="A54" s="231" t="s">
        <v>62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</row>
    <row r="55" spans="1:23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</row>
  </sheetData>
  <mergeCells count="48">
    <mergeCell ref="A8:A12"/>
    <mergeCell ref="B8:B12"/>
    <mergeCell ref="C8:C12"/>
    <mergeCell ref="D8:D12"/>
    <mergeCell ref="R8:W8"/>
    <mergeCell ref="G9:I9"/>
    <mergeCell ref="R9:T9"/>
    <mergeCell ref="E11:E12"/>
    <mergeCell ref="P10:P12"/>
    <mergeCell ref="H10:H12"/>
    <mergeCell ref="I10:I12"/>
    <mergeCell ref="J10:O10"/>
    <mergeCell ref="J11:L11"/>
    <mergeCell ref="F7:F10"/>
    <mergeCell ref="F11:F12"/>
    <mergeCell ref="A5:W5"/>
    <mergeCell ref="A1:W1"/>
    <mergeCell ref="A2:W2"/>
    <mergeCell ref="A4:W4"/>
    <mergeCell ref="A7:D7"/>
    <mergeCell ref="G7:W7"/>
    <mergeCell ref="E7:E10"/>
    <mergeCell ref="U9:W9"/>
    <mergeCell ref="G10:G12"/>
    <mergeCell ref="U10:W10"/>
    <mergeCell ref="G8:Q8"/>
    <mergeCell ref="R10:R12"/>
    <mergeCell ref="S10:S12"/>
    <mergeCell ref="T10:T12"/>
    <mergeCell ref="J9:Q9"/>
    <mergeCell ref="Q10:Q12"/>
    <mergeCell ref="A54:W54"/>
    <mergeCell ref="A55:W55"/>
    <mergeCell ref="A39:A51"/>
    <mergeCell ref="B39:B51"/>
    <mergeCell ref="C39:C41"/>
    <mergeCell ref="C42:C46"/>
    <mergeCell ref="C47:C51"/>
    <mergeCell ref="C13:C15"/>
    <mergeCell ref="C16:C20"/>
    <mergeCell ref="C21:C25"/>
    <mergeCell ref="B13:B25"/>
    <mergeCell ref="A13:A25"/>
    <mergeCell ref="A26:A38"/>
    <mergeCell ref="B26:B38"/>
    <mergeCell ref="C26:C28"/>
    <mergeCell ref="C29:C33"/>
    <mergeCell ref="C34:C3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6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"/>
  <sheetViews>
    <sheetView showGridLines="0" workbookViewId="0">
      <selection activeCell="A37" sqref="A37"/>
    </sheetView>
  </sheetViews>
  <sheetFormatPr defaultColWidth="9.140625" defaultRowHeight="12.75"/>
  <cols>
    <col min="1" max="1" width="61.140625" style="71" customWidth="1"/>
    <col min="2" max="3" width="17" style="71" customWidth="1"/>
    <col min="4" max="16384" width="9.140625" style="71"/>
  </cols>
  <sheetData>
    <row r="1" spans="1:4" s="1" customFormat="1" ht="12.75" customHeight="1">
      <c r="A1" s="206" t="s">
        <v>55</v>
      </c>
      <c r="B1" s="206"/>
      <c r="C1" s="206"/>
      <c r="D1" s="8"/>
    </row>
    <row r="2" spans="1:4" s="1" customFormat="1" ht="12.75" customHeight="1">
      <c r="A2" s="206" t="s">
        <v>13</v>
      </c>
      <c r="B2" s="206"/>
      <c r="C2" s="206"/>
    </row>
    <row r="3" spans="1:4" s="1" customFormat="1" ht="12.75" customHeight="1">
      <c r="A3" s="2"/>
      <c r="B3" s="2"/>
      <c r="C3" s="2"/>
    </row>
    <row r="4" spans="1:4" s="1" customFormat="1" ht="12.75" customHeight="1">
      <c r="A4" s="207" t="s">
        <v>1</v>
      </c>
      <c r="B4" s="207"/>
      <c r="C4" s="207"/>
    </row>
    <row r="5" spans="1:4" s="1" customFormat="1">
      <c r="A5" s="187" t="s">
        <v>172</v>
      </c>
      <c r="B5" s="185"/>
      <c r="C5" s="188">
        <v>1</v>
      </c>
    </row>
    <row r="6" spans="1:4" s="1" customFormat="1" ht="12.75" customHeight="1">
      <c r="A6" s="213" t="s">
        <v>3</v>
      </c>
      <c r="B6" s="210" t="s">
        <v>63</v>
      </c>
      <c r="C6" s="214"/>
    </row>
    <row r="7" spans="1:4" s="1" customFormat="1">
      <c r="A7" s="213"/>
      <c r="B7" s="97" t="s">
        <v>4</v>
      </c>
      <c r="C7" s="94" t="s">
        <v>59</v>
      </c>
    </row>
    <row r="8" spans="1:4" s="1" customFormat="1" ht="12.75" customHeight="1">
      <c r="A8" s="138" t="s">
        <v>157</v>
      </c>
      <c r="B8" s="157">
        <v>30471.11</v>
      </c>
      <c r="C8" s="157">
        <v>30471.11</v>
      </c>
    </row>
    <row r="9" spans="1:4" s="1" customFormat="1" ht="12.75" customHeight="1">
      <c r="A9" s="138" t="s">
        <v>158</v>
      </c>
      <c r="B9" s="157">
        <v>28947.55</v>
      </c>
      <c r="C9" s="157">
        <v>28947.55</v>
      </c>
    </row>
    <row r="10" spans="1:4" s="1" customFormat="1" ht="12.75" customHeight="1">
      <c r="A10" s="138" t="s">
        <v>159</v>
      </c>
      <c r="B10" s="157">
        <v>27500.17</v>
      </c>
      <c r="C10" s="157">
        <v>27500.17</v>
      </c>
    </row>
    <row r="11" spans="1:4" s="1" customFormat="1" ht="12.75" hidden="1" customHeight="1">
      <c r="A11" s="70"/>
      <c r="B11" s="10"/>
      <c r="C11" s="10"/>
    </row>
    <row r="12" spans="1:4" s="1" customFormat="1" ht="12.75" hidden="1" customHeight="1">
      <c r="A12" s="70"/>
      <c r="B12" s="10"/>
      <c r="C12" s="10"/>
    </row>
    <row r="13" spans="1:4" s="1" customFormat="1" ht="12.75" hidden="1" customHeight="1">
      <c r="A13" s="70"/>
      <c r="B13" s="10"/>
      <c r="C13" s="10"/>
    </row>
    <row r="14" spans="1:4" s="1" customFormat="1" ht="12.75" hidden="1" customHeight="1">
      <c r="A14" s="70"/>
      <c r="B14" s="10"/>
      <c r="C14" s="10"/>
    </row>
    <row r="15" spans="1:4" s="1" customFormat="1" ht="12.75" hidden="1" customHeight="1">
      <c r="A15" s="70"/>
      <c r="B15" s="10"/>
      <c r="C15" s="10"/>
    </row>
    <row r="16" spans="1:4" s="1" customFormat="1" ht="12.75" hidden="1" customHeight="1">
      <c r="A16" s="70"/>
      <c r="B16" s="10"/>
      <c r="C16" s="10"/>
    </row>
    <row r="17" spans="1:3" s="1" customFormat="1" ht="12.75" hidden="1" customHeight="1">
      <c r="A17" s="70"/>
      <c r="B17" s="10"/>
      <c r="C17" s="10"/>
    </row>
    <row r="18" spans="1:3" s="1" customFormat="1" ht="12.75" hidden="1" customHeight="1">
      <c r="A18" s="70"/>
      <c r="B18" s="10"/>
      <c r="C18" s="10"/>
    </row>
    <row r="19" spans="1:3" s="1" customFormat="1" ht="12.75" hidden="1" customHeight="1">
      <c r="A19" s="70"/>
      <c r="B19" s="10"/>
      <c r="C19" s="10"/>
    </row>
    <row r="20" spans="1:3" s="1" customFormat="1" ht="12.75" hidden="1" customHeight="1">
      <c r="A20" s="70"/>
      <c r="B20" s="10"/>
      <c r="C20" s="10"/>
    </row>
    <row r="21" spans="1:3" s="1" customFormat="1" ht="12.75" hidden="1" customHeight="1">
      <c r="A21" s="70"/>
      <c r="B21" s="10"/>
      <c r="C21" s="10"/>
    </row>
    <row r="22" spans="1:3" s="1" customFormat="1" ht="12.75" hidden="1" customHeight="1">
      <c r="A22" s="70"/>
      <c r="B22" s="10"/>
      <c r="C22" s="10"/>
    </row>
    <row r="23" spans="1:3" s="1" customFormat="1" ht="12.75" hidden="1" customHeight="1">
      <c r="A23" s="70"/>
      <c r="B23" s="10"/>
      <c r="C23" s="10"/>
    </row>
    <row r="24" spans="1:3" s="1" customFormat="1" ht="12.75" hidden="1" customHeight="1">
      <c r="A24" s="70"/>
      <c r="B24" s="10"/>
      <c r="C24" s="10"/>
    </row>
    <row r="25" spans="1:3" s="1" customFormat="1" ht="12.75" hidden="1" customHeight="1">
      <c r="A25" s="70"/>
      <c r="B25" s="10"/>
      <c r="C25" s="10"/>
    </row>
    <row r="26" spans="1:3" s="1" customFormat="1" ht="12.75" hidden="1" customHeight="1">
      <c r="A26" s="70"/>
      <c r="B26" s="10"/>
      <c r="C26" s="10"/>
    </row>
    <row r="27" spans="1:3" s="1" customFormat="1" ht="12.75" hidden="1" customHeight="1">
      <c r="A27" s="70"/>
      <c r="B27" s="10"/>
      <c r="C27" s="10"/>
    </row>
    <row r="28" spans="1:3" s="1" customFormat="1" ht="12.75" hidden="1" customHeight="1">
      <c r="A28" s="70"/>
      <c r="B28" s="10"/>
      <c r="C28" s="10"/>
    </row>
    <row r="29" spans="1:3" s="1" customFormat="1" ht="12.75" hidden="1" customHeight="1">
      <c r="A29" s="70"/>
      <c r="B29" s="10"/>
      <c r="C29" s="10"/>
    </row>
    <row r="30" spans="1:3" s="1" customFormat="1" ht="12.75" hidden="1" customHeight="1">
      <c r="A30" s="70"/>
      <c r="B30" s="10"/>
      <c r="C30" s="10"/>
    </row>
    <row r="31" spans="1:3" s="1" customFormat="1" ht="12.75" hidden="1" customHeight="1">
      <c r="A31" s="70"/>
      <c r="B31" s="10"/>
      <c r="C31" s="10"/>
    </row>
    <row r="32" spans="1:3" s="1" customFormat="1">
      <c r="A32" s="143" t="s">
        <v>173</v>
      </c>
    </row>
    <row r="33" spans="1:11">
      <c r="A33" s="186" t="s">
        <v>62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1:11">
      <c r="A34" s="143" t="s">
        <v>124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189"/>
    </row>
  </sheetData>
  <sheetProtection password="C3CC" sheet="1" objects="1" scenarios="1"/>
  <mergeCells count="5">
    <mergeCell ref="A1:C1"/>
    <mergeCell ref="A2:C2"/>
    <mergeCell ref="A4:C4"/>
    <mergeCell ref="A6:A7"/>
    <mergeCell ref="B6:C6"/>
  </mergeCells>
  <phoneticPr fontId="0" type="noConversion"/>
  <pageMargins left="0.59027777777777779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1" customWidth="1"/>
    <col min="3" max="3" width="7.85546875" style="1" customWidth="1"/>
    <col min="4" max="4" width="10.5703125" style="1" customWidth="1"/>
    <col min="5" max="5" width="12.85546875" style="1" customWidth="1"/>
    <col min="6" max="6" width="11.28515625" style="1" customWidth="1"/>
    <col min="7" max="7" width="7" style="1" customWidth="1"/>
    <col min="8" max="8" width="11.5703125" style="1" customWidth="1"/>
    <col min="9" max="9" width="8.7109375" style="1" customWidth="1"/>
    <col min="10" max="10" width="10.85546875" style="1" customWidth="1"/>
    <col min="11" max="11" width="11" style="1" customWidth="1"/>
    <col min="12" max="12" width="7.5703125" style="1" customWidth="1"/>
    <col min="13" max="13" width="13.5703125" style="1" customWidth="1"/>
    <col min="14" max="14" width="10.7109375" style="1" customWidth="1"/>
    <col min="15" max="15" width="10.85546875" style="1" customWidth="1"/>
    <col min="16" max="16" width="8.7109375" style="1" customWidth="1"/>
    <col min="17" max="17" width="8.5703125" style="1" customWidth="1"/>
    <col min="18" max="18" width="8.7109375" style="1" customWidth="1"/>
    <col min="19" max="16384" width="9.140625" style="1"/>
  </cols>
  <sheetData>
    <row r="1" spans="1:18" ht="12.75" customHeight="1">
      <c r="A1" s="206" t="s">
        <v>55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s="4" customFormat="1" ht="12.75" customHeight="1">
      <c r="A2" s="206" t="s">
        <v>14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>
      <c r="A3" s="3"/>
      <c r="B3" s="3"/>
    </row>
    <row r="4" spans="1:18" ht="12.75" customHeight="1">
      <c r="A4" s="280" t="s">
        <v>123</v>
      </c>
      <c r="B4" s="280"/>
      <c r="C4" s="280"/>
    </row>
    <row r="5" spans="1:18" ht="12.75" customHeight="1">
      <c r="A5" s="281" t="s">
        <v>57</v>
      </c>
      <c r="B5" s="281"/>
      <c r="C5" s="3"/>
    </row>
    <row r="6" spans="1:18" ht="13.5" customHeight="1">
      <c r="P6" s="69"/>
      <c r="Q6" s="73"/>
      <c r="R6" s="69">
        <v>1</v>
      </c>
    </row>
    <row r="7" spans="1:18" s="11" customFormat="1" ht="12.75" customHeight="1" thickBot="1">
      <c r="A7" s="213" t="s">
        <v>15</v>
      </c>
      <c r="B7" s="210"/>
      <c r="C7" s="277" t="s">
        <v>64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8"/>
    </row>
    <row r="8" spans="1:18" s="11" customFormat="1" ht="25.5" customHeight="1" thickTop="1">
      <c r="A8" s="275"/>
      <c r="B8" s="276"/>
      <c r="C8" s="284" t="s">
        <v>65</v>
      </c>
      <c r="D8" s="283" t="s">
        <v>66</v>
      </c>
      <c r="E8" s="283" t="s">
        <v>67</v>
      </c>
      <c r="F8" s="283" t="s">
        <v>68</v>
      </c>
      <c r="G8" s="282" t="s">
        <v>69</v>
      </c>
      <c r="H8" s="282"/>
      <c r="I8" s="282"/>
      <c r="J8" s="282"/>
      <c r="K8" s="282"/>
      <c r="L8" s="282"/>
      <c r="M8" s="283" t="s">
        <v>70</v>
      </c>
      <c r="N8" s="282" t="s">
        <v>71</v>
      </c>
      <c r="O8" s="282"/>
      <c r="P8" s="282" t="s">
        <v>72</v>
      </c>
      <c r="Q8" s="282"/>
      <c r="R8" s="285" t="s">
        <v>8</v>
      </c>
    </row>
    <row r="9" spans="1:18" s="11" customFormat="1" ht="31.5">
      <c r="A9" s="124" t="s">
        <v>18</v>
      </c>
      <c r="B9" s="97" t="s">
        <v>19</v>
      </c>
      <c r="C9" s="284"/>
      <c r="D9" s="283"/>
      <c r="E9" s="283"/>
      <c r="F9" s="283"/>
      <c r="G9" s="100" t="s">
        <v>73</v>
      </c>
      <c r="H9" s="100" t="s">
        <v>74</v>
      </c>
      <c r="I9" s="100" t="s">
        <v>75</v>
      </c>
      <c r="J9" s="100" t="s">
        <v>76</v>
      </c>
      <c r="K9" s="100" t="s">
        <v>77</v>
      </c>
      <c r="L9" s="100" t="s">
        <v>78</v>
      </c>
      <c r="M9" s="283"/>
      <c r="N9" s="100" t="s">
        <v>79</v>
      </c>
      <c r="O9" s="100" t="s">
        <v>80</v>
      </c>
      <c r="P9" s="100" t="s">
        <v>81</v>
      </c>
      <c r="Q9" s="100" t="s">
        <v>82</v>
      </c>
      <c r="R9" s="285"/>
    </row>
    <row r="10" spans="1:18" ht="13.5" customHeight="1" thickBot="1">
      <c r="A10" s="217" t="s">
        <v>21</v>
      </c>
      <c r="B10" s="274"/>
      <c r="C10" s="12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19" t="s">
        <v>22</v>
      </c>
      <c r="B11" s="126" t="s">
        <v>23</v>
      </c>
      <c r="C11" s="12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19"/>
      <c r="B12" s="128" t="s">
        <v>24</v>
      </c>
      <c r="C12" s="129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19"/>
      <c r="B13" s="130" t="s">
        <v>25</v>
      </c>
      <c r="C13" s="131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15" t="s">
        <v>26</v>
      </c>
      <c r="B14" s="126" t="s">
        <v>27</v>
      </c>
      <c r="C14" s="127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15"/>
      <c r="B15" s="128" t="s">
        <v>28</v>
      </c>
      <c r="C15" s="129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15"/>
      <c r="B16" s="130" t="s">
        <v>29</v>
      </c>
      <c r="C16" s="131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17" t="s">
        <v>30</v>
      </c>
      <c r="B17" s="132" t="s">
        <v>31</v>
      </c>
      <c r="C17" s="133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15" t="s">
        <v>32</v>
      </c>
      <c r="B18" s="126" t="s">
        <v>33</v>
      </c>
      <c r="C18" s="127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15"/>
      <c r="B19" s="130" t="s">
        <v>34</v>
      </c>
      <c r="C19" s="131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15" t="s">
        <v>35</v>
      </c>
      <c r="B20" s="126" t="s">
        <v>36</v>
      </c>
      <c r="C20" s="127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15"/>
      <c r="B21" s="128" t="s">
        <v>37</v>
      </c>
      <c r="C21" s="129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15"/>
      <c r="B22" s="128" t="s">
        <v>38</v>
      </c>
      <c r="C22" s="129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15"/>
      <c r="B23" s="128" t="s">
        <v>39</v>
      </c>
      <c r="C23" s="129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15"/>
      <c r="B24" s="128" t="s">
        <v>40</v>
      </c>
      <c r="C24" s="129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15"/>
      <c r="B25" s="130" t="s">
        <v>41</v>
      </c>
      <c r="C25" s="131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16" t="s">
        <v>42</v>
      </c>
      <c r="B26" s="126" t="s">
        <v>43</v>
      </c>
      <c r="C26" s="12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16"/>
      <c r="B27" s="128" t="s">
        <v>44</v>
      </c>
      <c r="C27" s="129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16"/>
      <c r="B28" s="128" t="s">
        <v>45</v>
      </c>
      <c r="C28" s="129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16"/>
      <c r="B29" s="128" t="s">
        <v>46</v>
      </c>
      <c r="C29" s="129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16"/>
      <c r="B30" s="128" t="s">
        <v>47</v>
      </c>
      <c r="C30" s="129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16"/>
      <c r="B31" s="134" t="s">
        <v>48</v>
      </c>
      <c r="C31" s="135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9" t="s">
        <v>49</v>
      </c>
      <c r="B32" s="126" t="s">
        <v>50</v>
      </c>
      <c r="C32" s="127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9"/>
      <c r="B33" s="128" t="s">
        <v>51</v>
      </c>
      <c r="C33" s="129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9"/>
      <c r="B34" s="128" t="s">
        <v>52</v>
      </c>
      <c r="C34" s="129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9"/>
      <c r="B35" s="128" t="s">
        <v>53</v>
      </c>
      <c r="C35" s="129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9"/>
      <c r="B36" s="136" t="s">
        <v>54</v>
      </c>
      <c r="C36" s="137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" customFormat="1" ht="11.25">
      <c r="A37" s="68" t="s">
        <v>83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" customFormat="1" ht="11.25">
      <c r="A38" s="91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" customFormat="1" ht="12.75" customHeight="1">
      <c r="A39" s="273" t="s">
        <v>124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</row>
    <row r="40" spans="1:18" s="9" customFormat="1" ht="12.75" customHeight="1">
      <c r="A40" s="273" t="s">
        <v>125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</row>
    <row r="41" spans="1:18" s="9" customFormat="1" ht="12.75" customHeight="1">
      <c r="A41" s="273" t="s">
        <v>84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</row>
    <row r="42" spans="1:18" s="9" customFormat="1" ht="12.75" customHeight="1">
      <c r="A42" s="273" t="s">
        <v>85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</row>
    <row r="43" spans="1:18" s="9" customFormat="1" ht="12.75" customHeight="1">
      <c r="A43" s="273" t="s">
        <v>86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</row>
    <row r="44" spans="1:18" s="9" customFormat="1" ht="12.75" customHeight="1">
      <c r="A44" s="273" t="s">
        <v>87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</row>
    <row r="45" spans="1:18" s="9" customFormat="1" ht="12.75" customHeight="1">
      <c r="A45" s="273" t="s">
        <v>88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</row>
    <row r="46" spans="1:18" s="9" customFormat="1" ht="12.75" customHeight="1">
      <c r="A46" s="273" t="s">
        <v>89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</row>
    <row r="47" spans="1:18" s="9" customFormat="1" ht="12.75" customHeight="1">
      <c r="A47" s="273" t="s">
        <v>90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</row>
    <row r="48" spans="1:18" s="9" customFormat="1" ht="12.75" customHeight="1">
      <c r="A48" s="273" t="s">
        <v>91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9"/>
  <sheetViews>
    <sheetView showGridLines="0" workbookViewId="0">
      <selection activeCell="A41" sqref="A41"/>
    </sheetView>
  </sheetViews>
  <sheetFormatPr defaultColWidth="9.140625" defaultRowHeight="12.75"/>
  <cols>
    <col min="1" max="1" width="54.85546875" style="1" customWidth="1"/>
    <col min="2" max="2" width="11.5703125" style="1" customWidth="1"/>
    <col min="3" max="3" width="13.42578125" style="1" customWidth="1"/>
    <col min="4" max="16384" width="9.140625" style="1"/>
  </cols>
  <sheetData>
    <row r="1" spans="1:3" ht="12.75" customHeight="1">
      <c r="A1" s="206" t="s">
        <v>94</v>
      </c>
      <c r="B1" s="206"/>
      <c r="C1" s="206"/>
    </row>
    <row r="2" spans="1:3" ht="12.75" customHeight="1">
      <c r="A2" s="206" t="s">
        <v>56</v>
      </c>
      <c r="B2" s="206"/>
      <c r="C2" s="206"/>
    </row>
    <row r="3" spans="1:3" ht="12.75" customHeight="1">
      <c r="A3" s="2"/>
      <c r="B3" s="2"/>
    </row>
    <row r="4" spans="1:3" ht="12.75" customHeight="1">
      <c r="A4" s="207" t="s">
        <v>123</v>
      </c>
      <c r="B4" s="207"/>
    </row>
    <row r="5" spans="1:3" ht="12.75" customHeight="1">
      <c r="A5" s="142" t="s">
        <v>172</v>
      </c>
      <c r="B5" s="184"/>
    </row>
    <row r="6" spans="1:3" ht="12.75" customHeight="1">
      <c r="C6" s="92">
        <v>1</v>
      </c>
    </row>
    <row r="7" spans="1:3" s="14" customFormat="1" ht="12.75" customHeight="1">
      <c r="A7" s="213" t="s">
        <v>92</v>
      </c>
      <c r="B7" s="210" t="s">
        <v>95</v>
      </c>
      <c r="C7" s="210"/>
    </row>
    <row r="8" spans="1:3" s="14" customFormat="1" ht="41.25" customHeight="1">
      <c r="A8" s="213"/>
      <c r="B8" s="210" t="s">
        <v>96</v>
      </c>
      <c r="C8" s="210" t="s">
        <v>97</v>
      </c>
    </row>
    <row r="9" spans="1:3" s="14" customFormat="1">
      <c r="A9" s="213"/>
      <c r="B9" s="210"/>
      <c r="C9" s="210"/>
    </row>
    <row r="10" spans="1:3" ht="12.75" customHeight="1">
      <c r="A10" s="183" t="s">
        <v>160</v>
      </c>
      <c r="B10" s="157">
        <v>14607.74</v>
      </c>
      <c r="C10" s="157">
        <v>9495.0300000000007</v>
      </c>
    </row>
    <row r="11" spans="1:3" ht="12.75" customHeight="1">
      <c r="A11" s="183" t="s">
        <v>161</v>
      </c>
      <c r="B11" s="157">
        <v>12940.02</v>
      </c>
      <c r="C11" s="157">
        <v>8411.01</v>
      </c>
    </row>
    <row r="12" spans="1:3" ht="12.75" customHeight="1">
      <c r="A12" s="183" t="s">
        <v>162</v>
      </c>
      <c r="B12" s="157">
        <v>11382.88</v>
      </c>
      <c r="C12" s="157">
        <v>7398.87</v>
      </c>
    </row>
    <row r="13" spans="1:3" ht="12.75" customHeight="1">
      <c r="A13" s="183" t="s">
        <v>163</v>
      </c>
      <c r="B13" s="157">
        <v>9216.74</v>
      </c>
      <c r="C13" s="157">
        <v>5990.88</v>
      </c>
    </row>
    <row r="14" spans="1:3" ht="12.75" customHeight="1">
      <c r="A14" s="183" t="s">
        <v>164</v>
      </c>
      <c r="B14" s="157">
        <v>3072.36</v>
      </c>
      <c r="C14" s="157">
        <v>3072.36</v>
      </c>
    </row>
    <row r="15" spans="1:3" ht="12.75" customHeight="1">
      <c r="A15" s="183" t="s">
        <v>165</v>
      </c>
      <c r="B15" s="157">
        <v>2232.038</v>
      </c>
      <c r="C15" s="157">
        <v>2232.038</v>
      </c>
    </row>
    <row r="16" spans="1:3" ht="12.75" customHeight="1">
      <c r="A16" s="183" t="s">
        <v>166</v>
      </c>
      <c r="B16" s="157">
        <v>1939.89</v>
      </c>
      <c r="C16" s="157">
        <v>1939.89</v>
      </c>
    </row>
    <row r="17" spans="1:3" ht="12.75" customHeight="1">
      <c r="A17" s="183" t="s">
        <v>167</v>
      </c>
      <c r="B17" s="157">
        <v>1379.07</v>
      </c>
      <c r="C17" s="157">
        <v>1379.07</v>
      </c>
    </row>
    <row r="18" spans="1:3" ht="12.75" customHeight="1">
      <c r="A18" s="183" t="s">
        <v>168</v>
      </c>
      <c r="B18" s="157">
        <v>1185.05</v>
      </c>
      <c r="C18" s="157">
        <v>1185.05</v>
      </c>
    </row>
    <row r="19" spans="1:3" ht="12.75" customHeight="1">
      <c r="A19" s="183" t="s">
        <v>169</v>
      </c>
      <c r="B19" s="157">
        <v>1019.17</v>
      </c>
      <c r="C19" s="157">
        <v>1019.17</v>
      </c>
    </row>
    <row r="20" spans="1:3" ht="12.75" hidden="1" customHeight="1">
      <c r="A20" s="70"/>
      <c r="B20" s="139"/>
      <c r="C20" s="139"/>
    </row>
    <row r="21" spans="1:3" ht="12.75" hidden="1" customHeight="1">
      <c r="A21" s="70"/>
      <c r="B21" s="139"/>
      <c r="C21" s="139"/>
    </row>
    <row r="22" spans="1:3" ht="12.75" hidden="1" customHeight="1">
      <c r="A22" s="70"/>
      <c r="B22" s="139"/>
      <c r="C22" s="139"/>
    </row>
    <row r="23" spans="1:3" ht="12.75" hidden="1" customHeight="1">
      <c r="A23" s="70"/>
      <c r="B23" s="139"/>
      <c r="C23" s="139"/>
    </row>
    <row r="24" spans="1:3" ht="12.75" hidden="1" customHeight="1">
      <c r="A24" s="70"/>
      <c r="B24" s="139"/>
      <c r="C24" s="139"/>
    </row>
    <row r="25" spans="1:3" ht="12.75" hidden="1" customHeight="1">
      <c r="A25" s="70"/>
      <c r="B25" s="139"/>
      <c r="C25" s="139"/>
    </row>
    <row r="26" spans="1:3" ht="12.75" hidden="1" customHeight="1">
      <c r="A26" s="70"/>
      <c r="B26" s="139"/>
      <c r="C26" s="139"/>
    </row>
    <row r="27" spans="1:3" ht="12.75" hidden="1" customHeight="1">
      <c r="A27" s="70"/>
      <c r="B27" s="139"/>
      <c r="C27" s="139"/>
    </row>
    <row r="28" spans="1:3" ht="12.75" hidden="1" customHeight="1">
      <c r="A28" s="70"/>
      <c r="B28" s="139"/>
      <c r="C28" s="139"/>
    </row>
    <row r="29" spans="1:3" ht="12.75" hidden="1" customHeight="1">
      <c r="A29" s="70"/>
      <c r="B29" s="139"/>
      <c r="C29" s="139"/>
    </row>
    <row r="30" spans="1:3" ht="12.75" hidden="1" customHeight="1">
      <c r="A30" s="70"/>
      <c r="B30" s="139"/>
      <c r="C30" s="139"/>
    </row>
    <row r="31" spans="1:3" ht="12.75" hidden="1" customHeight="1">
      <c r="A31" s="70"/>
      <c r="B31" s="139"/>
      <c r="C31" s="139"/>
    </row>
    <row r="32" spans="1:3" ht="12.75" hidden="1" customHeight="1">
      <c r="A32" s="70"/>
      <c r="B32" s="139"/>
      <c r="C32" s="139"/>
    </row>
    <row r="33" spans="1:7" ht="12.75" hidden="1" customHeight="1">
      <c r="A33" s="70"/>
      <c r="B33" s="139"/>
      <c r="C33" s="139"/>
    </row>
    <row r="34" spans="1:7" ht="12.75" hidden="1" customHeight="1">
      <c r="A34" s="70"/>
      <c r="B34" s="139"/>
      <c r="C34" s="139"/>
    </row>
    <row r="35" spans="1:7" ht="12.75" hidden="1" customHeight="1">
      <c r="A35" s="70"/>
      <c r="B35" s="139"/>
      <c r="C35" s="139"/>
    </row>
    <row r="36" spans="1:7">
      <c r="A36" s="99"/>
      <c r="B36" s="140"/>
      <c r="C36" s="140"/>
    </row>
    <row r="37" spans="1:7">
      <c r="A37" s="143" t="s">
        <v>171</v>
      </c>
    </row>
    <row r="38" spans="1:7" s="71" customFormat="1">
      <c r="A38" s="186" t="s">
        <v>62</v>
      </c>
      <c r="B38" s="72"/>
      <c r="C38" s="72"/>
      <c r="D38" s="72"/>
      <c r="E38" s="72"/>
      <c r="F38" s="72"/>
      <c r="G38" s="72"/>
    </row>
    <row r="39" spans="1:7" s="71" customFormat="1">
      <c r="A39" s="143" t="s">
        <v>126</v>
      </c>
      <c r="B39" s="9"/>
      <c r="C39" s="9"/>
      <c r="D39" s="9"/>
      <c r="E39" s="9"/>
      <c r="F39" s="9"/>
      <c r="G39" s="9"/>
    </row>
  </sheetData>
  <sheetProtection password="C3CC" sheet="1" objects="1" scenarios="1"/>
  <mergeCells count="7">
    <mergeCell ref="A1:C1"/>
    <mergeCell ref="A2:C2"/>
    <mergeCell ref="A4:B4"/>
    <mergeCell ref="A7:A9"/>
    <mergeCell ref="B7:C7"/>
    <mergeCell ref="B8:B9"/>
    <mergeCell ref="C8:C9"/>
  </mergeCells>
  <phoneticPr fontId="0" type="noConversion"/>
  <pageMargins left="0.78749999999999998" right="0.59027777777777779" top="0.59027777777777779" bottom="0.59027777777777779" header="0.51180555555555551" footer="0.51180555555555551"/>
  <pageSetup paperSize="9" scale="98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26065-DB53-4AC3-AF32-4B4C148F5017}">
  <dimension ref="A1:I26"/>
  <sheetViews>
    <sheetView tabSelected="1" workbookViewId="0">
      <selection activeCell="M13" sqref="M13"/>
    </sheetView>
  </sheetViews>
  <sheetFormatPr defaultRowHeight="12.75"/>
  <cols>
    <col min="2" max="2" width="42.28515625" customWidth="1"/>
    <col min="3" max="3" width="15.85546875" customWidth="1"/>
    <col min="4" max="4" width="15.7109375" customWidth="1"/>
    <col min="5" max="5" width="14.28515625" customWidth="1"/>
    <col min="6" max="6" width="12.85546875" customWidth="1"/>
    <col min="7" max="7" width="10.7109375" customWidth="1"/>
    <col min="8" max="8" width="13.7109375" customWidth="1"/>
    <col min="9" max="9" width="12.85546875" customWidth="1"/>
    <col min="11" max="11" width="11.5703125" customWidth="1"/>
    <col min="12" max="12" width="10.140625" bestFit="1" customWidth="1"/>
    <col min="13" max="13" width="9.28515625" bestFit="1" customWidth="1"/>
    <col min="14" max="14" width="17.140625" customWidth="1"/>
  </cols>
  <sheetData>
    <row r="1" spans="1:9">
      <c r="A1" s="206" t="s">
        <v>127</v>
      </c>
      <c r="B1" s="206"/>
      <c r="C1" s="206"/>
      <c r="D1" s="206"/>
      <c r="E1" s="206"/>
      <c r="F1" s="206"/>
      <c r="G1" s="206"/>
      <c r="H1" s="206"/>
      <c r="I1" s="206"/>
    </row>
    <row r="2" spans="1:9">
      <c r="A2" s="206" t="s">
        <v>56</v>
      </c>
      <c r="B2" s="206"/>
      <c r="C2" s="206"/>
      <c r="D2" s="206"/>
      <c r="E2" s="206"/>
      <c r="F2" s="206"/>
      <c r="G2" s="206"/>
      <c r="H2" s="206"/>
      <c r="I2" s="206"/>
    </row>
    <row r="3" spans="1:9">
      <c r="A3" s="2"/>
      <c r="B3" s="2"/>
      <c r="C3" s="2"/>
      <c r="D3" s="4"/>
      <c r="E3" s="4"/>
      <c r="F3" s="4"/>
      <c r="G3" s="8"/>
      <c r="H3" s="8"/>
      <c r="I3" s="8"/>
    </row>
    <row r="4" spans="1:9">
      <c r="A4" s="187" t="s">
        <v>177</v>
      </c>
      <c r="B4" s="187"/>
      <c r="C4" s="187"/>
      <c r="D4" s="187"/>
      <c r="E4" s="187"/>
      <c r="F4" s="187"/>
      <c r="G4" s="187"/>
      <c r="H4" s="295" t="s">
        <v>174</v>
      </c>
      <c r="I4" s="295"/>
    </row>
    <row r="5" spans="1:9">
      <c r="A5" s="187"/>
      <c r="B5" s="187"/>
      <c r="C5" s="187"/>
      <c r="D5" s="187"/>
      <c r="E5" s="187"/>
      <c r="F5" s="187"/>
      <c r="G5" s="187"/>
      <c r="H5" s="192"/>
      <c r="I5" s="192"/>
    </row>
    <row r="6" spans="1:9">
      <c r="A6" s="296" t="s">
        <v>99</v>
      </c>
      <c r="B6" s="297"/>
      <c r="C6" s="297" t="s">
        <v>93</v>
      </c>
      <c r="D6" s="297"/>
      <c r="E6" s="297"/>
      <c r="F6" s="297"/>
      <c r="G6" s="297"/>
      <c r="H6" s="297"/>
      <c r="I6" s="297"/>
    </row>
    <row r="7" spans="1:9">
      <c r="A7" s="296"/>
      <c r="B7" s="297"/>
      <c r="C7" s="297" t="s">
        <v>178</v>
      </c>
      <c r="D7" s="297" t="s">
        <v>101</v>
      </c>
      <c r="E7" s="297" t="s">
        <v>102</v>
      </c>
      <c r="F7" s="297" t="s">
        <v>103</v>
      </c>
      <c r="G7" s="297" t="s">
        <v>104</v>
      </c>
      <c r="H7" s="297"/>
      <c r="I7" s="297"/>
    </row>
    <row r="8" spans="1:9" ht="25.5">
      <c r="A8" s="193" t="s">
        <v>105</v>
      </c>
      <c r="B8" s="194" t="s">
        <v>19</v>
      </c>
      <c r="C8" s="297"/>
      <c r="D8" s="297"/>
      <c r="E8" s="297"/>
      <c r="F8" s="297"/>
      <c r="G8" s="194" t="s">
        <v>106</v>
      </c>
      <c r="H8" s="194" t="s">
        <v>107</v>
      </c>
      <c r="I8" s="194" t="s">
        <v>8</v>
      </c>
    </row>
    <row r="9" spans="1:9">
      <c r="A9" s="195" t="s">
        <v>179</v>
      </c>
      <c r="B9" s="196" t="s">
        <v>180</v>
      </c>
      <c r="C9" s="197">
        <f>341+18</f>
        <v>359</v>
      </c>
      <c r="D9" s="198">
        <v>42</v>
      </c>
      <c r="E9" s="198">
        <v>4</v>
      </c>
      <c r="F9" s="197">
        <v>3</v>
      </c>
      <c r="G9" s="199">
        <f>108+201</f>
        <v>309</v>
      </c>
      <c r="H9" s="199">
        <f>168+239</f>
        <v>407</v>
      </c>
      <c r="I9" s="200">
        <f>G9+H9</f>
        <v>716</v>
      </c>
    </row>
    <row r="10" spans="1:9">
      <c r="A10" s="103" t="s">
        <v>181</v>
      </c>
      <c r="B10" s="196" t="s">
        <v>182</v>
      </c>
      <c r="C10" s="197">
        <f>1614+147+11</f>
        <v>1772</v>
      </c>
      <c r="D10" s="198">
        <v>334</v>
      </c>
      <c r="E10" s="198">
        <v>11</v>
      </c>
      <c r="F10" s="197">
        <v>11</v>
      </c>
      <c r="G10" s="199">
        <f>909+903</f>
        <v>1812</v>
      </c>
      <c r="H10" s="199">
        <f>1375+1340</f>
        <v>2715</v>
      </c>
      <c r="I10" s="200">
        <f t="shared" ref="I10" si="0">G10+H10</f>
        <v>4527</v>
      </c>
    </row>
    <row r="11" spans="1:9">
      <c r="A11" s="213" t="s">
        <v>8</v>
      </c>
      <c r="B11" s="210"/>
      <c r="C11" s="201">
        <f t="shared" ref="C11:I11" si="1">SUM(C9:C10)</f>
        <v>2131</v>
      </c>
      <c r="D11" s="201">
        <f t="shared" si="1"/>
        <v>376</v>
      </c>
      <c r="E11" s="201">
        <f t="shared" si="1"/>
        <v>15</v>
      </c>
      <c r="F11" s="201">
        <f t="shared" si="1"/>
        <v>14</v>
      </c>
      <c r="G11" s="201">
        <f t="shared" si="1"/>
        <v>2121</v>
      </c>
      <c r="H11" s="201">
        <f t="shared" si="1"/>
        <v>3122</v>
      </c>
      <c r="I11" s="202">
        <f t="shared" si="1"/>
        <v>5243</v>
      </c>
    </row>
    <row r="12" spans="1:9">
      <c r="A12" s="291" t="s">
        <v>176</v>
      </c>
      <c r="B12" s="291"/>
      <c r="C12" s="291"/>
      <c r="D12" s="291"/>
      <c r="E12" s="291"/>
      <c r="F12" s="291"/>
      <c r="G12" s="291"/>
      <c r="H12" s="291"/>
      <c r="I12" s="291"/>
    </row>
    <row r="13" spans="1:9">
      <c r="A13" s="203"/>
      <c r="B13" s="203"/>
      <c r="C13" s="203"/>
      <c r="D13" s="203"/>
      <c r="E13" s="203"/>
      <c r="F13" s="203"/>
      <c r="G13" s="203"/>
      <c r="H13" s="203"/>
      <c r="I13" s="203"/>
    </row>
    <row r="14" spans="1:9">
      <c r="A14" s="292" t="s">
        <v>62</v>
      </c>
      <c r="B14" s="292"/>
      <c r="C14" s="292"/>
      <c r="D14" s="292"/>
      <c r="E14" s="292"/>
      <c r="F14" s="292"/>
      <c r="G14" s="292"/>
      <c r="H14" s="292"/>
      <c r="I14" s="292"/>
    </row>
    <row r="15" spans="1:9">
      <c r="A15" s="293" t="s">
        <v>183</v>
      </c>
      <c r="B15" s="293"/>
      <c r="C15" s="293"/>
      <c r="D15" s="293"/>
      <c r="E15" s="293"/>
      <c r="F15" s="293"/>
      <c r="G15" s="293"/>
      <c r="H15" s="293"/>
      <c r="I15" s="293"/>
    </row>
    <row r="16" spans="1:9" ht="31.5">
      <c r="A16" s="294" t="s">
        <v>108</v>
      </c>
      <c r="B16" s="284"/>
      <c r="C16" s="191" t="s">
        <v>184</v>
      </c>
      <c r="D16" s="284" t="s">
        <v>109</v>
      </c>
      <c r="E16" s="284"/>
      <c r="F16" s="284"/>
      <c r="G16" s="284"/>
      <c r="H16" s="284"/>
      <c r="I16" s="284"/>
    </row>
    <row r="17" spans="1:9">
      <c r="A17" s="287" t="s">
        <v>185</v>
      </c>
      <c r="B17" s="288"/>
      <c r="C17" s="204">
        <v>1182.74</v>
      </c>
      <c r="D17" s="290" t="s">
        <v>186</v>
      </c>
      <c r="E17" s="290"/>
      <c r="F17" s="290"/>
      <c r="G17" s="290"/>
      <c r="H17" s="290"/>
      <c r="I17" s="290"/>
    </row>
    <row r="18" spans="1:9">
      <c r="A18" s="287" t="s">
        <v>110</v>
      </c>
      <c r="B18" s="288"/>
      <c r="C18" s="204">
        <v>935.22</v>
      </c>
      <c r="D18" s="290" t="s">
        <v>186</v>
      </c>
      <c r="E18" s="290"/>
      <c r="F18" s="290"/>
      <c r="G18" s="290"/>
      <c r="H18" s="290"/>
      <c r="I18" s="290"/>
    </row>
    <row r="19" spans="1:9">
      <c r="A19" s="287" t="s">
        <v>111</v>
      </c>
      <c r="B19" s="288"/>
      <c r="C19" s="205" t="s">
        <v>175</v>
      </c>
      <c r="D19" s="290" t="s">
        <v>187</v>
      </c>
      <c r="E19" s="290"/>
      <c r="F19" s="290"/>
      <c r="G19" s="290"/>
      <c r="H19" s="290"/>
      <c r="I19" s="290"/>
    </row>
    <row r="20" spans="1:9">
      <c r="A20" s="287" t="s">
        <v>112</v>
      </c>
      <c r="B20" s="288"/>
      <c r="C20" s="204">
        <v>570</v>
      </c>
      <c r="D20" s="289" t="s">
        <v>188</v>
      </c>
      <c r="E20" s="289"/>
      <c r="F20" s="289"/>
      <c r="G20" s="289"/>
      <c r="H20" s="289"/>
      <c r="I20" s="289"/>
    </row>
    <row r="21" spans="1:9">
      <c r="A21" s="287" t="s">
        <v>113</v>
      </c>
      <c r="B21" s="288"/>
      <c r="C21" s="205">
        <v>579.39</v>
      </c>
      <c r="D21" s="290" t="s">
        <v>189</v>
      </c>
      <c r="E21" s="290"/>
      <c r="F21" s="290"/>
      <c r="G21" s="290"/>
      <c r="H21" s="290"/>
      <c r="I21" s="290"/>
    </row>
    <row r="23" spans="1:9">
      <c r="A23" s="286" t="s">
        <v>190</v>
      </c>
      <c r="B23" s="286"/>
      <c r="C23" s="286"/>
      <c r="D23" s="286"/>
      <c r="E23" s="286"/>
      <c r="F23" s="286"/>
      <c r="G23" s="286"/>
      <c r="H23" s="286"/>
      <c r="I23" s="286"/>
    </row>
    <row r="24" spans="1:9">
      <c r="A24" s="286" t="s">
        <v>191</v>
      </c>
      <c r="B24" s="286"/>
      <c r="C24" s="286"/>
      <c r="D24" s="286"/>
      <c r="E24" s="286"/>
      <c r="F24" s="286"/>
      <c r="G24" s="286"/>
      <c r="H24" s="286"/>
      <c r="I24" s="286"/>
    </row>
    <row r="25" spans="1:9">
      <c r="A25" s="286" t="s">
        <v>192</v>
      </c>
      <c r="B25" s="286"/>
      <c r="C25" s="286"/>
      <c r="D25" s="286"/>
      <c r="E25" s="286"/>
      <c r="F25" s="286"/>
      <c r="G25" s="286"/>
      <c r="H25" s="286"/>
      <c r="I25" s="286"/>
    </row>
    <row r="26" spans="1:9">
      <c r="A26" s="286" t="s">
        <v>193</v>
      </c>
      <c r="B26" s="286"/>
      <c r="C26" s="286"/>
      <c r="D26" s="286"/>
      <c r="E26" s="286"/>
      <c r="F26" s="286"/>
      <c r="G26" s="286"/>
      <c r="H26" s="286"/>
      <c r="I26" s="286"/>
    </row>
  </sheetData>
  <mergeCells count="30">
    <mergeCell ref="A1:I1"/>
    <mergeCell ref="A2:I2"/>
    <mergeCell ref="H4:I4"/>
    <mergeCell ref="A6:B7"/>
    <mergeCell ref="C6:I6"/>
    <mergeCell ref="C7:C8"/>
    <mergeCell ref="D7:D8"/>
    <mergeCell ref="E7:E8"/>
    <mergeCell ref="F7:F8"/>
    <mergeCell ref="G7:I7"/>
    <mergeCell ref="A11:B11"/>
    <mergeCell ref="A12:I12"/>
    <mergeCell ref="A14:I14"/>
    <mergeCell ref="A15:I15"/>
    <mergeCell ref="A16:B16"/>
    <mergeCell ref="D16:I16"/>
    <mergeCell ref="A17:B17"/>
    <mergeCell ref="D17:I17"/>
    <mergeCell ref="A18:B18"/>
    <mergeCell ref="D18:I18"/>
    <mergeCell ref="A19:B19"/>
    <mergeCell ref="D19:I19"/>
    <mergeCell ref="A25:I25"/>
    <mergeCell ref="A26:I26"/>
    <mergeCell ref="A20:B20"/>
    <mergeCell ref="D20:I20"/>
    <mergeCell ref="A21:B21"/>
    <mergeCell ref="D21:I21"/>
    <mergeCell ref="A23:I23"/>
    <mergeCell ref="A24:I2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1" customWidth="1"/>
    <col min="8" max="8" width="14.42578125" style="1" customWidth="1"/>
    <col min="9" max="9" width="15.42578125" style="1" customWidth="1"/>
    <col min="10" max="10" width="11.5703125" style="1" customWidth="1"/>
    <col min="11" max="11" width="11.7109375" style="1" customWidth="1"/>
    <col min="12" max="12" width="14.140625" style="1" customWidth="1"/>
    <col min="13" max="13" width="12.5703125" style="1" customWidth="1"/>
    <col min="14" max="16384" width="9.140625" style="1"/>
  </cols>
  <sheetData>
    <row r="1" spans="1:13" ht="12.75" customHeight="1">
      <c r="A1" s="206" t="s">
        <v>127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3" ht="12.75" customHeight="1">
      <c r="A2" s="206" t="s">
        <v>114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12.75" customHeight="1">
      <c r="A3" s="281" t="s">
        <v>128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ht="12.75" customHeight="1">
      <c r="A4" s="11"/>
      <c r="B4" s="11"/>
      <c r="C4" s="11"/>
      <c r="D4" s="11"/>
      <c r="E4" s="11"/>
      <c r="G4" s="8"/>
      <c r="H4" s="8"/>
      <c r="I4" s="8"/>
      <c r="J4" s="8"/>
      <c r="L4" s="222" t="s">
        <v>2</v>
      </c>
      <c r="M4" s="222"/>
    </row>
    <row r="5" spans="1:13" s="8" customFormat="1">
      <c r="A5" s="213" t="s">
        <v>99</v>
      </c>
      <c r="B5" s="210"/>
      <c r="C5" s="210" t="s">
        <v>119</v>
      </c>
      <c r="D5" s="210"/>
      <c r="E5" s="210"/>
      <c r="F5" s="210"/>
      <c r="G5" s="210"/>
      <c r="H5" s="210"/>
      <c r="I5" s="210"/>
      <c r="J5" s="210"/>
      <c r="K5" s="210"/>
      <c r="L5" s="210"/>
      <c r="M5" s="214"/>
    </row>
    <row r="6" spans="1:13" s="8" customFormat="1" ht="13.15" customHeight="1">
      <c r="A6" s="213"/>
      <c r="B6" s="210"/>
      <c r="C6" s="308" t="s">
        <v>100</v>
      </c>
      <c r="D6" s="210" t="s">
        <v>101</v>
      </c>
      <c r="E6" s="210" t="s">
        <v>102</v>
      </c>
      <c r="F6" s="210" t="s">
        <v>103</v>
      </c>
      <c r="G6" s="210" t="s">
        <v>104</v>
      </c>
      <c r="H6" s="210"/>
      <c r="I6" s="210"/>
      <c r="J6" s="210"/>
      <c r="K6" s="210"/>
      <c r="L6" s="210"/>
      <c r="M6" s="214"/>
    </row>
    <row r="7" spans="1:13" s="8" customFormat="1">
      <c r="A7" s="213"/>
      <c r="B7" s="210"/>
      <c r="C7" s="309"/>
      <c r="D7" s="210"/>
      <c r="E7" s="210"/>
      <c r="F7" s="210"/>
      <c r="G7" s="306" t="s">
        <v>120</v>
      </c>
      <c r="H7" s="306"/>
      <c r="I7" s="306"/>
      <c r="J7" s="307"/>
      <c r="K7" s="209" t="s">
        <v>121</v>
      </c>
      <c r="L7" s="210"/>
      <c r="M7" s="214"/>
    </row>
    <row r="8" spans="1:13" s="8" customFormat="1" ht="25.5">
      <c r="A8" s="99" t="s">
        <v>105</v>
      </c>
      <c r="B8" s="97" t="s">
        <v>19</v>
      </c>
      <c r="C8" s="97" t="s">
        <v>115</v>
      </c>
      <c r="D8" s="210"/>
      <c r="E8" s="210"/>
      <c r="F8" s="210"/>
      <c r="G8" s="97" t="s">
        <v>106</v>
      </c>
      <c r="H8" s="97" t="s">
        <v>107</v>
      </c>
      <c r="I8" s="97" t="s">
        <v>129</v>
      </c>
      <c r="J8" s="94" t="s">
        <v>8</v>
      </c>
      <c r="K8" s="109" t="s">
        <v>106</v>
      </c>
      <c r="L8" s="97" t="s">
        <v>107</v>
      </c>
      <c r="M8" s="94" t="s">
        <v>8</v>
      </c>
    </row>
    <row r="9" spans="1:13" s="4" customFormat="1" ht="12.75" customHeight="1">
      <c r="A9" s="103"/>
      <c r="B9" s="93"/>
      <c r="C9" s="93"/>
      <c r="D9" s="93"/>
      <c r="E9" s="93"/>
      <c r="F9" s="93"/>
      <c r="G9" s="6"/>
      <c r="H9" s="6"/>
      <c r="I9" s="6"/>
      <c r="J9" s="7">
        <f>SUM(G9:I9)</f>
        <v>0</v>
      </c>
      <c r="K9" s="5"/>
      <c r="L9" s="6"/>
      <c r="M9" s="107">
        <f>K9+L9</f>
        <v>0</v>
      </c>
    </row>
    <row r="10" spans="1:13" s="4" customFormat="1" ht="12.75" customHeight="1">
      <c r="A10" s="103"/>
      <c r="B10" s="93"/>
      <c r="C10" s="93"/>
      <c r="D10" s="93"/>
      <c r="E10" s="93"/>
      <c r="F10" s="93"/>
      <c r="G10" s="6"/>
      <c r="H10" s="6"/>
      <c r="I10" s="6"/>
      <c r="J10" s="7">
        <f t="shared" ref="J10:J20" si="0">G10+H10</f>
        <v>0</v>
      </c>
      <c r="K10" s="5"/>
      <c r="L10" s="6"/>
      <c r="M10" s="108">
        <f>K10+L10</f>
        <v>0</v>
      </c>
    </row>
    <row r="11" spans="1:13" s="4" customFormat="1" ht="12.75" customHeight="1">
      <c r="A11" s="103"/>
      <c r="B11" s="93"/>
      <c r="C11" s="93"/>
      <c r="D11" s="93"/>
      <c r="E11" s="93"/>
      <c r="F11" s="93"/>
      <c r="G11" s="6"/>
      <c r="H11" s="6"/>
      <c r="I11" s="6"/>
      <c r="J11" s="7">
        <f t="shared" si="0"/>
        <v>0</v>
      </c>
      <c r="K11" s="5"/>
      <c r="L11" s="6"/>
      <c r="M11" s="108">
        <f t="shared" ref="M11:M20" si="1">K11+L11</f>
        <v>0</v>
      </c>
    </row>
    <row r="12" spans="1:13" s="4" customFormat="1" ht="12.75" customHeight="1">
      <c r="A12" s="103"/>
      <c r="B12" s="93"/>
      <c r="C12" s="93"/>
      <c r="D12" s="93"/>
      <c r="E12" s="93"/>
      <c r="F12" s="93"/>
      <c r="G12" s="6"/>
      <c r="H12" s="6"/>
      <c r="I12" s="6"/>
      <c r="J12" s="7">
        <f t="shared" si="0"/>
        <v>0</v>
      </c>
      <c r="K12" s="5"/>
      <c r="L12" s="6"/>
      <c r="M12" s="108">
        <f t="shared" si="1"/>
        <v>0</v>
      </c>
    </row>
    <row r="13" spans="1:13" s="4" customFormat="1" ht="12.75" customHeight="1">
      <c r="A13" s="103"/>
      <c r="B13" s="93"/>
      <c r="C13" s="93"/>
      <c r="D13" s="93"/>
      <c r="E13" s="93"/>
      <c r="F13" s="93"/>
      <c r="G13" s="6"/>
      <c r="H13" s="6"/>
      <c r="I13" s="6"/>
      <c r="J13" s="7">
        <f t="shared" si="0"/>
        <v>0</v>
      </c>
      <c r="K13" s="5"/>
      <c r="L13" s="6"/>
      <c r="M13" s="108">
        <f t="shared" si="1"/>
        <v>0</v>
      </c>
    </row>
    <row r="14" spans="1:13" s="4" customFormat="1" ht="12.75" customHeight="1">
      <c r="A14" s="103"/>
      <c r="B14" s="93"/>
      <c r="C14" s="93"/>
      <c r="D14" s="93"/>
      <c r="E14" s="93"/>
      <c r="F14" s="93"/>
      <c r="G14" s="6"/>
      <c r="H14" s="6"/>
      <c r="I14" s="6"/>
      <c r="J14" s="7">
        <f t="shared" si="0"/>
        <v>0</v>
      </c>
      <c r="K14" s="5"/>
      <c r="L14" s="6"/>
      <c r="M14" s="108">
        <f t="shared" si="1"/>
        <v>0</v>
      </c>
    </row>
    <row r="15" spans="1:13" s="4" customFormat="1" ht="12.75" customHeight="1">
      <c r="A15" s="103"/>
      <c r="B15" s="93"/>
      <c r="C15" s="93"/>
      <c r="D15" s="93"/>
      <c r="E15" s="93"/>
      <c r="F15" s="93"/>
      <c r="G15" s="6"/>
      <c r="H15" s="6"/>
      <c r="I15" s="6"/>
      <c r="J15" s="7">
        <f t="shared" si="0"/>
        <v>0</v>
      </c>
      <c r="K15" s="5"/>
      <c r="L15" s="6"/>
      <c r="M15" s="108">
        <f t="shared" si="1"/>
        <v>0</v>
      </c>
    </row>
    <row r="16" spans="1:13" s="4" customFormat="1" ht="12.75" customHeight="1">
      <c r="A16" s="103"/>
      <c r="B16" s="93"/>
      <c r="C16" s="93"/>
      <c r="D16" s="93"/>
      <c r="E16" s="93"/>
      <c r="F16" s="93"/>
      <c r="G16" s="6"/>
      <c r="H16" s="6"/>
      <c r="I16" s="6"/>
      <c r="J16" s="7">
        <f t="shared" si="0"/>
        <v>0</v>
      </c>
      <c r="K16" s="5"/>
      <c r="L16" s="6"/>
      <c r="M16" s="108">
        <f t="shared" si="1"/>
        <v>0</v>
      </c>
    </row>
    <row r="17" spans="1:13" s="4" customFormat="1" ht="12.75" customHeight="1">
      <c r="A17" s="103"/>
      <c r="B17" s="93"/>
      <c r="C17" s="93"/>
      <c r="D17" s="93"/>
      <c r="E17" s="93"/>
      <c r="F17" s="93"/>
      <c r="G17" s="6"/>
      <c r="H17" s="6"/>
      <c r="I17" s="6"/>
      <c r="J17" s="7">
        <f t="shared" si="0"/>
        <v>0</v>
      </c>
      <c r="K17" s="5"/>
      <c r="L17" s="6"/>
      <c r="M17" s="108">
        <f t="shared" si="1"/>
        <v>0</v>
      </c>
    </row>
    <row r="18" spans="1:13" s="4" customFormat="1" ht="12.75" customHeight="1">
      <c r="A18" s="103"/>
      <c r="B18" s="93"/>
      <c r="C18" s="93"/>
      <c r="D18" s="93"/>
      <c r="E18" s="93"/>
      <c r="F18" s="93"/>
      <c r="G18" s="6"/>
      <c r="H18" s="6"/>
      <c r="I18" s="6"/>
      <c r="J18" s="7">
        <f t="shared" si="0"/>
        <v>0</v>
      </c>
      <c r="K18" s="5"/>
      <c r="L18" s="6"/>
      <c r="M18" s="108">
        <f t="shared" si="1"/>
        <v>0</v>
      </c>
    </row>
    <row r="19" spans="1:13" s="4" customFormat="1">
      <c r="A19" s="104"/>
      <c r="B19" s="93"/>
      <c r="C19" s="93"/>
      <c r="D19" s="93"/>
      <c r="E19" s="93"/>
      <c r="F19" s="93"/>
      <c r="G19" s="6"/>
      <c r="H19" s="6"/>
      <c r="I19" s="6"/>
      <c r="J19" s="7">
        <f t="shared" si="0"/>
        <v>0</v>
      </c>
      <c r="K19" s="5"/>
      <c r="L19" s="6"/>
      <c r="M19" s="108">
        <f t="shared" si="1"/>
        <v>0</v>
      </c>
    </row>
    <row r="20" spans="1:13" s="4" customFormat="1">
      <c r="A20" s="104"/>
      <c r="B20" s="93"/>
      <c r="C20" s="93"/>
      <c r="D20" s="93"/>
      <c r="E20" s="93"/>
      <c r="F20" s="93"/>
      <c r="G20" s="6"/>
      <c r="H20" s="6"/>
      <c r="I20" s="6"/>
      <c r="J20" s="7">
        <f t="shared" si="0"/>
        <v>0</v>
      </c>
      <c r="K20" s="5"/>
      <c r="L20" s="6"/>
      <c r="M20" s="108">
        <f t="shared" si="1"/>
        <v>0</v>
      </c>
    </row>
    <row r="21" spans="1:13" s="4" customFormat="1">
      <c r="A21" s="213" t="s">
        <v>8</v>
      </c>
      <c r="B21" s="210"/>
      <c r="C21" s="105">
        <f t="shared" ref="C21:H21" si="2">SUM(C9:C20)</f>
        <v>0</v>
      </c>
      <c r="D21" s="105">
        <f t="shared" si="2"/>
        <v>0</v>
      </c>
      <c r="E21" s="105">
        <f t="shared" si="2"/>
        <v>0</v>
      </c>
      <c r="F21" s="105">
        <f t="shared" si="2"/>
        <v>0</v>
      </c>
      <c r="G21" s="105">
        <f t="shared" si="2"/>
        <v>0</v>
      </c>
      <c r="H21" s="105">
        <f t="shared" si="2"/>
        <v>0</v>
      </c>
      <c r="I21" s="105"/>
      <c r="J21" s="106">
        <f>SUM(J9:J20)</f>
        <v>0</v>
      </c>
      <c r="K21" s="110">
        <f>SUM(K9:K20)</f>
        <v>0</v>
      </c>
      <c r="L21" s="105">
        <f>SUM(L9:L20)</f>
        <v>0</v>
      </c>
      <c r="M21" s="106">
        <f>SUM(M9:M20)</f>
        <v>0</v>
      </c>
    </row>
    <row r="22" spans="1:13" s="4" customFormat="1">
      <c r="A22" s="293" t="s">
        <v>98</v>
      </c>
      <c r="B22" s="293"/>
      <c r="C22" s="293"/>
      <c r="D22" s="293"/>
      <c r="E22" s="293"/>
      <c r="F22" s="293"/>
      <c r="G22" s="293"/>
      <c r="H22" s="293"/>
      <c r="I22" s="95"/>
    </row>
    <row r="23" spans="1:13" s="4" customFormat="1" ht="12.75" customHeight="1">
      <c r="A23" s="301" t="s">
        <v>62</v>
      </c>
      <c r="B23" s="301"/>
      <c r="C23" s="301"/>
      <c r="D23" s="301"/>
      <c r="E23" s="301"/>
      <c r="F23" s="301"/>
      <c r="G23" s="301"/>
      <c r="H23" s="301"/>
      <c r="I23" s="96"/>
    </row>
    <row r="24" spans="1:13" s="4" customFormat="1">
      <c r="A24" s="302" t="s">
        <v>122</v>
      </c>
      <c r="B24" s="302"/>
      <c r="C24" s="302"/>
      <c r="D24" s="302"/>
      <c r="E24" s="302"/>
      <c r="F24" s="302"/>
      <c r="G24" s="302"/>
      <c r="H24" s="302"/>
      <c r="I24" s="101"/>
    </row>
    <row r="25" spans="1:13" s="4" customFormat="1">
      <c r="A25" s="303" t="s">
        <v>108</v>
      </c>
      <c r="B25" s="304"/>
      <c r="C25" s="304"/>
      <c r="D25" s="304" t="s">
        <v>109</v>
      </c>
      <c r="E25" s="304"/>
      <c r="F25" s="304"/>
      <c r="G25" s="304"/>
      <c r="H25" s="304"/>
      <c r="I25" s="304"/>
      <c r="J25" s="304"/>
      <c r="K25" s="304"/>
      <c r="L25" s="304"/>
      <c r="M25" s="305"/>
    </row>
    <row r="26" spans="1:13" s="4" customFormat="1" ht="13.5" customHeight="1">
      <c r="A26" s="298" t="s">
        <v>116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300"/>
    </row>
    <row r="27" spans="1:13" s="4" customFormat="1" ht="13.5" customHeight="1">
      <c r="A27" s="298" t="s">
        <v>117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300"/>
    </row>
    <row r="28" spans="1:13" s="4" customFormat="1" ht="12.75" customHeight="1">
      <c r="A28" s="298" t="s">
        <v>110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300"/>
    </row>
    <row r="29" spans="1:13" s="4" customFormat="1" ht="12.75" customHeight="1">
      <c r="A29" s="298" t="s">
        <v>111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300"/>
    </row>
    <row r="30" spans="1:13" s="4" customFormat="1" ht="12.75" customHeight="1">
      <c r="A30" s="298" t="s">
        <v>112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300"/>
    </row>
    <row r="31" spans="1:13" s="4" customFormat="1" ht="12.75" customHeight="1">
      <c r="A31" s="298" t="s">
        <v>113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300"/>
    </row>
    <row r="32" spans="1:13" s="4" customFormat="1" ht="13.5" customHeight="1">
      <c r="A32" s="298" t="s">
        <v>118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300"/>
    </row>
    <row r="33" spans="1:10" s="4" customFormat="1" ht="13.5" customHeight="1">
      <c r="A33" s="101"/>
      <c r="B33" s="101"/>
      <c r="C33" s="101"/>
      <c r="D33" s="102"/>
      <c r="E33" s="102"/>
      <c r="F33" s="102"/>
      <c r="G33" s="102"/>
      <c r="H33" s="102"/>
      <c r="I33" s="102"/>
      <c r="J33" s="102"/>
    </row>
    <row r="34" spans="1:10" s="4" customFormat="1">
      <c r="A34" s="68"/>
      <c r="B34" s="68"/>
      <c r="D34" s="68"/>
      <c r="E34" s="68"/>
      <c r="F34" s="68"/>
    </row>
  </sheetData>
  <sheetProtection selectLockedCells="1" selectUnlockedCells="1"/>
  <mergeCells count="33">
    <mergeCell ref="D6:D8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ANEXO I - TAB 3</vt:lpstr>
      <vt:lpstr>ANEXO II - TAB 1</vt:lpstr>
      <vt:lpstr>ANEXO II - TAB 2</vt:lpstr>
      <vt:lpstr>ANEXO II - TAB 3</vt:lpstr>
      <vt:lpstr>ANEXO IV - TAB 1</vt:lpstr>
      <vt:lpstr>ANEXO VI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JFMG</cp:lastModifiedBy>
  <cp:lastPrinted>2015-07-21T22:17:11Z</cp:lastPrinted>
  <dcterms:created xsi:type="dcterms:W3CDTF">2015-07-02T11:53:24Z</dcterms:created>
  <dcterms:modified xsi:type="dcterms:W3CDTF">2023-05-18T21:56:42Z</dcterms:modified>
</cp:coreProperties>
</file>